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Лист1!$A$2:$E$179</definedName>
    <definedName name="_xlnm.Print_Titles" localSheetId="0">Лист1!$4:$4</definedName>
    <definedName name="_xlnm.Print_Area" localSheetId="0">Лист1!$A$1:$G$287</definedName>
  </definedNames>
  <calcPr calcId="124519"/>
</workbook>
</file>

<file path=xl/calcChain.xml><?xml version="1.0" encoding="utf-8"?>
<calcChain xmlns="http://schemas.openxmlformats.org/spreadsheetml/2006/main">
  <c r="G184" i="1"/>
  <c r="G183" s="1"/>
  <c r="F184"/>
  <c r="F183" s="1"/>
  <c r="G82"/>
  <c r="F82"/>
  <c r="G283"/>
  <c r="F283"/>
  <c r="G123"/>
  <c r="F123"/>
  <c r="G285"/>
  <c r="F285"/>
  <c r="G160"/>
  <c r="F160"/>
  <c r="G99"/>
  <c r="F99"/>
  <c r="G66"/>
  <c r="F66"/>
  <c r="G222"/>
  <c r="F222"/>
  <c r="G120"/>
  <c r="F120"/>
  <c r="G143"/>
  <c r="F143"/>
  <c r="G144"/>
  <c r="F144"/>
  <c r="G67"/>
  <c r="F67"/>
  <c r="G113"/>
  <c r="F113"/>
  <c r="G260"/>
  <c r="F260"/>
  <c r="F225"/>
  <c r="G225"/>
  <c r="G189"/>
  <c r="F179"/>
  <c r="G179"/>
  <c r="F246" l="1"/>
  <c r="G246"/>
  <c r="F255"/>
  <c r="G255"/>
  <c r="F35" l="1"/>
  <c r="G35"/>
  <c r="G139"/>
  <c r="F136" l="1"/>
  <c r="G136"/>
  <c r="F244"/>
  <c r="G244"/>
  <c r="G229" l="1"/>
  <c r="F229"/>
  <c r="G242"/>
  <c r="F242"/>
  <c r="G234"/>
  <c r="F254"/>
  <c r="F253" s="1"/>
  <c r="F252" s="1"/>
  <c r="F251" s="1"/>
  <c r="G254"/>
  <c r="G253" s="1"/>
  <c r="G252" s="1"/>
  <c r="G251" s="1"/>
  <c r="F258"/>
  <c r="G258"/>
  <c r="F106" l="1"/>
  <c r="G106"/>
  <c r="F196"/>
  <c r="G196"/>
  <c r="F207"/>
  <c r="G207"/>
  <c r="F114"/>
  <c r="G114"/>
  <c r="G112" l="1"/>
  <c r="F112"/>
  <c r="F60" l="1"/>
  <c r="G60"/>
  <c r="F33"/>
  <c r="G33"/>
  <c r="F30" l="1"/>
  <c r="G30"/>
  <c r="F28"/>
  <c r="G28"/>
  <c r="F26"/>
  <c r="G26"/>
  <c r="G19" l="1"/>
  <c r="G7" s="1"/>
  <c r="F19"/>
  <c r="F10"/>
  <c r="F7" l="1"/>
  <c r="G187"/>
  <c r="G186" s="1"/>
  <c r="G185" s="1"/>
  <c r="F187"/>
  <c r="F186" s="1"/>
  <c r="F185" s="1"/>
  <c r="F193"/>
  <c r="F189" s="1"/>
  <c r="F182" l="1"/>
  <c r="G182"/>
  <c r="G39" l="1"/>
  <c r="F39"/>
  <c r="G41"/>
  <c r="F41"/>
  <c r="F37" l="1"/>
  <c r="G37"/>
  <c r="G286" l="1"/>
  <c r="G277"/>
  <c r="F277"/>
  <c r="G262"/>
  <c r="F262"/>
  <c r="G58" l="1"/>
  <c r="F58"/>
  <c r="G59"/>
  <c r="F59"/>
  <c r="G55" l="1"/>
  <c r="F55"/>
  <c r="G88" l="1"/>
  <c r="F88"/>
  <c r="F96"/>
  <c r="F94" s="1"/>
  <c r="G95"/>
  <c r="G94" s="1"/>
  <c r="F92"/>
  <c r="G93"/>
  <c r="G90" s="1"/>
  <c r="F93"/>
  <c r="G86"/>
  <c r="F86"/>
  <c r="G85"/>
  <c r="F85"/>
  <c r="G103"/>
  <c r="F103"/>
  <c r="G102"/>
  <c r="F102"/>
  <c r="G89" l="1"/>
  <c r="F90"/>
  <c r="F89" s="1"/>
  <c r="G104"/>
  <c r="F104"/>
  <c r="G74"/>
  <c r="F74"/>
  <c r="G73"/>
  <c r="F73"/>
  <c r="G69"/>
  <c r="F69"/>
  <c r="G68"/>
  <c r="F68"/>
  <c r="G111"/>
  <c r="G110" s="1"/>
  <c r="F111"/>
  <c r="F110" s="1"/>
  <c r="G87"/>
  <c r="F87"/>
  <c r="G84"/>
  <c r="F84"/>
  <c r="G63" l="1"/>
  <c r="F63"/>
  <c r="G109"/>
  <c r="G108" s="1"/>
  <c r="F109"/>
  <c r="F108" s="1"/>
  <c r="F224" l="1"/>
  <c r="F209" s="1"/>
  <c r="G224"/>
  <c r="G209" s="1"/>
  <c r="F286" l="1"/>
  <c r="G206" l="1"/>
  <c r="G198" s="1"/>
  <c r="F206"/>
  <c r="F198" s="1"/>
  <c r="F141"/>
  <c r="F139" s="1"/>
  <c r="F135"/>
  <c r="F119" s="1"/>
  <c r="F243"/>
  <c r="F227" s="1"/>
  <c r="F105" l="1"/>
  <c r="F98" s="1"/>
  <c r="F32"/>
  <c r="F5" s="1"/>
  <c r="G135"/>
  <c r="G119" s="1"/>
  <c r="G243"/>
  <c r="G227" s="1"/>
  <c r="G105" l="1"/>
  <c r="G98" s="1"/>
  <c r="G32"/>
  <c r="G5" l="1"/>
</calcChain>
</file>

<file path=xl/sharedStrings.xml><?xml version="1.0" encoding="utf-8"?>
<sst xmlns="http://schemas.openxmlformats.org/spreadsheetml/2006/main" count="1274" uniqueCount="475">
  <si>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</si>
  <si>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</si>
  <si>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</si>
  <si>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</si>
  <si>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</si>
  <si>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</si>
  <si>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</si>
  <si>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</si>
  <si>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</si>
  <si>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</si>
  <si>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</si>
  <si>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</si>
  <si>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</si>
  <si>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</si>
  <si>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</si>
  <si>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</si>
  <si>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</si>
  <si>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</si>
  <si>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55 0 00 00000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</si>
  <si>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</si>
  <si>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</si>
  <si>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</si>
  <si>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</si>
  <si>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</si>
  <si>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14</t>
  </si>
  <si>
    <t>45 0 00 00000</t>
  </si>
  <si>
    <t>42 0 00 00000</t>
  </si>
  <si>
    <t>66 0 00 00000</t>
  </si>
  <si>
    <t xml:space="preserve">12 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</si>
  <si>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</si>
  <si>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</si>
  <si>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</si>
  <si>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</si>
  <si>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</si>
  <si>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</si>
  <si>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</si>
  <si>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</si>
  <si>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</si>
  <si>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</si>
  <si>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</si>
  <si>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</si>
  <si>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</si>
  <si>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</si>
  <si>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</si>
  <si>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</si>
  <si>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</si>
  <si>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</si>
  <si>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</si>
  <si>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</si>
  <si>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</si>
  <si>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</si>
  <si>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</si>
  <si>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</si>
  <si>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</si>
  <si>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</si>
  <si>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</si>
  <si>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</si>
  <si>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</si>
  <si>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</si>
  <si>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</si>
  <si>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</si>
  <si>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</si>
  <si>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</si>
  <si>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</si>
  <si>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</si>
  <si>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</si>
  <si>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</si>
  <si>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</si>
  <si>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</si>
  <si>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</si>
  <si>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</si>
  <si>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</si>
  <si>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</si>
  <si>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</si>
  <si>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</si>
  <si>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</si>
  <si>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</si>
  <si>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</si>
  <si>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</si>
  <si>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</si>
  <si>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</si>
  <si>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</si>
  <si>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</si>
  <si>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</si>
  <si>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</si>
  <si>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</si>
  <si>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</si>
  <si>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</si>
  <si>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</si>
  <si>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</si>
  <si>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</si>
  <si>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Федеральный проект «Современная школа»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</si>
  <si>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</si>
  <si>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</si>
  <si>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</si>
  <si>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</si>
  <si>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47 0 P2 00000</t>
  </si>
  <si>
    <t>47 0 P2 S4150</t>
  </si>
  <si>
    <t>2023 год</t>
  </si>
  <si>
    <t>99 0 00 07009</t>
  </si>
  <si>
    <t>65 0 A1 00000</t>
  </si>
  <si>
    <t>Региональный проект «Культурная среда»</t>
  </si>
  <si>
    <t>65 0 A1 5519М</t>
  </si>
  <si>
    <t>46 0 E1 51870</t>
  </si>
  <si>
    <t>46 0 E2 00000</t>
  </si>
  <si>
    <t>Региональный проект «Успех каждого ребенка»</t>
  </si>
  <si>
    <t>46 0 E2 54910</t>
  </si>
  <si>
    <t>рублей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</si>
  <si>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</si>
  <si>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2024 год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</si>
  <si>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</si>
  <si>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</si>
  <si>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</si>
  <si>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</si>
  <si>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</si>
  <si>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</si>
  <si>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</si>
  <si>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</si>
  <si>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</si>
  <si>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</si>
  <si>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</si>
  <si>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</si>
  <si>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</si>
  <si>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</si>
  <si>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</si>
  <si>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</si>
  <si>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</si>
  <si>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</si>
  <si>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</si>
  <si>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</si>
  <si>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</si>
  <si>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</si>
  <si>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</si>
  <si>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</si>
  <si>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</si>
  <si>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</si>
  <si>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</si>
  <si>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</si>
  <si>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</si>
  <si>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</si>
  <si>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</si>
  <si>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</si>
  <si>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</si>
  <si>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</si>
  <si>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</si>
  <si>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</si>
  <si>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</si>
  <si>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</si>
  <si>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</si>
  <si>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</si>
  <si>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</si>
  <si>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</si>
  <si>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</si>
  <si>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</si>
  <si>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</si>
  <si>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</si>
  <si>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</si>
  <si>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</si>
  <si>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</si>
  <si>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</si>
  <si>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</si>
  <si>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</si>
  <si>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</si>
  <si>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</si>
  <si>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</si>
  <si>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</si>
  <si>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</si>
  <si>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</si>
  <si>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</si>
  <si>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</si>
  <si>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</si>
  <si>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</si>
  <si>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60 0 00 78005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</si>
  <si>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</si>
  <si>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</si>
  <si>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</si>
  <si>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</si>
  <si>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</si>
  <si>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</si>
  <si>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Региональный проект «Формирование комфортной городской среды»</t>
  </si>
  <si>
    <t>52 0 Р0 00000</t>
  </si>
  <si>
    <t>Национальный проект "Демография"</t>
  </si>
  <si>
    <t>Региональный проект «Финансовая поддержка семей при рождении детей»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</si>
  <si>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</si>
  <si>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</si>
  <si>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</si>
  <si>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</si>
  <si>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</si>
  <si>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</si>
  <si>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47 0 P0 00000</t>
  </si>
  <si>
    <t>Региональный  проект «Содействие занятости»</t>
  </si>
  <si>
    <t>44 0 00 S4050</t>
  </si>
  <si>
    <t>63 0 00 45020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</si>
  <si>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</si>
  <si>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</si>
  <si>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</si>
  <si>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</si>
  <si>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</si>
  <si>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</si>
  <si>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</si>
  <si>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</si>
  <si>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</si>
  <si>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</si>
  <si>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</si>
  <si>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</si>
  <si>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</si>
  <si>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</si>
  <si>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</si>
  <si>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</si>
  <si>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</si>
  <si>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57 0 00 34003</t>
  </si>
  <si>
    <t>56 1 00 S4090</t>
  </si>
  <si>
    <t>57 0 00 20400</t>
  </si>
  <si>
    <t>57 0 00 90020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</si>
  <si>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</si>
  <si>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</si>
  <si>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</si>
  <si>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</si>
  <si>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</si>
  <si>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</si>
  <si>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</si>
  <si>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"Культура"</t>
  </si>
  <si>
    <t>65 0 A0 00000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</si>
  <si>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</si>
  <si>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</si>
  <si>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</si>
  <si>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</si>
  <si>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</si>
  <si>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</si>
  <si>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</si>
  <si>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</si>
  <si>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</si>
  <si>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L3044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</si>
  <si>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</si>
  <si>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</si>
  <si>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</si>
  <si>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</si>
  <si>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</si>
  <si>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</si>
  <si>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</si>
  <si>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</si>
  <si>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</si>
  <si>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</si>
  <si>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</si>
  <si>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</si>
  <si>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</si>
  <si>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</si>
  <si>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</si>
  <si>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49 0 00 S9010</t>
  </si>
  <si>
    <t>46 0 00 53030</t>
  </si>
  <si>
    <t>46 0 00 79523</t>
  </si>
  <si>
    <t>46 0 E1 51690</t>
  </si>
  <si>
    <t>46 0 E2 50970</t>
  </si>
  <si>
    <t>66 0 00 79013</t>
  </si>
  <si>
    <t>44 0 00 79515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</si>
  <si>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</si>
  <si>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</si>
  <si>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</si>
  <si>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</si>
  <si>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</si>
  <si>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</si>
  <si>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</si>
  <si>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</si>
  <si>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</si>
  <si>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</si>
  <si>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</si>
  <si>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</si>
  <si>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</si>
  <si>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</si>
  <si>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</si>
  <si>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</si>
  <si>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</si>
  <si>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</si>
  <si>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</si>
  <si>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</si>
  <si>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</si>
  <si>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</si>
  <si>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>56 3 F3 67484</t>
  </si>
  <si>
    <t>Условно утвержденные расходы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</si>
  <si>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</si>
  <si>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</si>
  <si>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</si>
  <si>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</si>
  <si>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</si>
  <si>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</si>
  <si>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</si>
  <si>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</si>
  <si>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Мероприятия по водоснабжению и водоотведению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</si>
  <si>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</si>
  <si>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</si>
  <si>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</si>
  <si>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</si>
  <si>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</si>
  <si>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(муниципальны)ми) органами, казенными учреждениями, органами управления государственными внебюджетными фондами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</si>
  <si>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</si>
  <si>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</si>
  <si>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</si>
  <si>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</si>
  <si>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</si>
  <si>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</si>
  <si>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</si>
  <si>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</si>
  <si>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</si>
  <si>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</si>
  <si>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</si>
  <si>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</si>
  <si>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</si>
  <si>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</si>
  <si>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</si>
  <si>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</si>
  <si>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</si>
  <si>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</si>
  <si>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</si>
  <si>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</si>
  <si>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</si>
  <si>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</si>
  <si>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</si>
  <si>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46 0 E0 00000</t>
  </si>
  <si>
    <t>Национальный проект образования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</si>
  <si>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</si>
  <si>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</si>
  <si>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</si>
  <si>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</si>
  <si>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</si>
  <si>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</si>
  <si>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</si>
  <si>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Организация отдыха и оздоровления(Предоставление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</si>
  <si>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</si>
  <si>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</si>
  <si>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</si>
  <si>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</si>
  <si>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</si>
  <si>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</si>
  <si>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</si>
  <si>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</si>
  <si>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</si>
  <si>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</si>
  <si>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</si>
  <si>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Информационное обеспечение в области пожарной безопасности(Закупка товаров, работ и услуг для государственных (муниципальных) нужд)</t>
  </si>
  <si>
    <t>Единая дежурно-диспетчерская служба(Расходы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</si>
  <si>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служба( Закупка товаров, работ и услуг для государственных (муниципальных) нужд)</t>
  </si>
  <si>
    <t>Единая дежурно-диспетчерская служба (Иные бюджетные ассигнованияэ)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</si>
  <si>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</si>
  <si>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</si>
  <si>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</si>
  <si>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</si>
  <si>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</si>
  <si>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</si>
  <si>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</si>
  <si>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</si>
  <si>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</si>
  <si>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</si>
  <si>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</si>
  <si>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</si>
  <si>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</si>
  <si>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</si>
  <si>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</si>
  <si>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</si>
  <si>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</si>
  <si>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</si>
  <si>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</si>
  <si>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</si>
  <si>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</si>
  <si>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65 0 00 80002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</si>
  <si>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</si>
  <si>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</si>
  <si>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</si>
  <si>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</si>
  <si>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</si>
  <si>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</si>
  <si>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</si>
  <si>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</si>
  <si>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</si>
  <si>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</si>
  <si>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</si>
  <si>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9Закупка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</si>
  <si>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</si>
  <si>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</si>
  <si>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</si>
  <si>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</si>
  <si>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</si>
  <si>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</si>
  <si>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</si>
  <si>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</si>
  <si>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</si>
  <si>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</si>
  <si>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</si>
  <si>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</si>
  <si>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</si>
  <si>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</si>
  <si>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</si>
  <si>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</si>
  <si>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</si>
  <si>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</si>
  <si>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</si>
  <si>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</si>
  <si>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</si>
  <si>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</si>
  <si>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</si>
  <si>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</si>
  <si>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</si>
  <si>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</si>
  <si>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</si>
  <si>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</si>
  <si>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</si>
  <si>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</si>
  <si>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</si>
  <si>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</si>
  <si>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</si>
  <si>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</si>
  <si>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</si>
  <si>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</si>
  <si>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</si>
  <si>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</si>
  <si>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</si>
  <si>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</si>
  <si>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</si>
  <si>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</si>
  <si>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</si>
  <si>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</si>
  <si>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</si>
  <si>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</si>
  <si>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</si>
  <si>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</si>
  <si>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</si>
  <si>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</si>
  <si>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</si>
  <si>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</si>
  <si>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</si>
  <si>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</si>
  <si>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</si>
  <si>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Осуществление деятельности по обращению с животными без владельцев, обитающими на территории городского округа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</si>
  <si>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</si>
  <si>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</si>
  <si>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</si>
  <si>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</si>
  <si>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</si>
  <si>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</si>
  <si>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Обеспечение мероприятий по переселению граждан из аварийного жилищного фонда  ( 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</si>
  <si>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</si>
  <si>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</si>
  <si>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</si>
  <si>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Проведение комплексных кадастровых работ на территории Челябинской области (Закупка товаров, работ и услуг для государственных (муниципальных) нужд)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</si>
  <si>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</si>
  <si>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</si>
  <si>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</si>
  <si>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</si>
  <si>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</si>
  <si>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</si>
  <si>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</si>
  <si>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</si>
  <si>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</si>
  <si>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</si>
  <si>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</si>
  <si>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</si>
  <si>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</si>
  <si>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</si>
  <si>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</si>
  <si>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</si>
  <si>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</si>
  <si>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</si>
  <si>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</si>
  <si>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</si>
  <si>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</si>
  <si>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</si>
  <si>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</si>
  <si>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</si>
  <si>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</si>
  <si>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</si>
  <si>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 (Иные бюджетные ассигнования)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</si>
  <si>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 плановый период 2023 и 2024 годов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</si>
  <si>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(муниципальным)и) органами, казенными учреждениями, органами управления государственными внебюджетными фондами)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</si>
  <si>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</si>
  <si>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)органами, казенными учреждениями, органами управления государственными внебюджетными фондами)</t>
  </si>
  <si>
    <t>Приложение 3
к решению Собрания депутатов
Чебаркульского городского округа
от 21.12.2021 г. № 247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</si>
</sst>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NumberFormat="1" applyFont="1" applyFill="1" applyBorder="1" applyAlignment="1">
      <alignment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11" fillId="3" borderId="0" xfId="0" applyFont="1" applyFill="1" applyAlignment="1">
      <alignment wrapText="1"/>
    </xf>
    <xf numFmtId="4" fontId="11" fillId="3" borderId="1" xfId="0" applyNumberFormat="1" applyFont="1" applyFill="1" applyBorder="1"/>
    <xf numFmtId="4" fontId="0" fillId="2" borderId="0" xfId="0" applyNumberFormat="1" applyFill="1"/>
    <xf numFmtId="4" fontId="7" fillId="3" borderId="1" xfId="0" applyNumberFormat="1" applyFont="1" applyFill="1" applyBorder="1"/>
    <xf numFmtId="49" fontId="13" fillId="3" borderId="1" xfId="0" applyNumberFormat="1" applyFont="1" applyFill="1" applyBorder="1"/>
    <xf numFmtId="4" fontId="3" fillId="2" borderId="0" xfId="0" applyNumberFormat="1" applyFont="1" applyFill="1"/>
    <xf numFmtId="0" fontId="13" fillId="3" borderId="1" xfId="1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/>
    <xf numFmtId="0" fontId="14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13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13" fillId="3" borderId="1" xfId="0" applyNumberFormat="1" applyFont="1" applyFill="1" applyBorder="1"/>
    <xf numFmtId="0" fontId="2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7"/>
  <sheetViews>
    <sheetView tabSelected="1" view="pageBreakPreview" zoomScaleSheetLayoutView="100" workbookViewId="0">
      <selection activeCell="E1" sqref="E1:G1"/>
    </sheetView>
  </sheetViews>
  <sheetFormatPr defaultRowHeight="12.75"/>
  <cols>
    <col min="1" max="1" width="73" style="27" customWidth="1"/>
    <col min="2" max="2" width="10.28515625" style="11" customWidth="1"/>
    <col min="3" max="3" width="4" style="11" customWidth="1"/>
    <col min="4" max="4" width="4.140625" style="11" customWidth="1"/>
    <col min="5" max="5" width="5.7109375" style="11" customWidth="1"/>
    <col min="6" max="7" width="15" style="11" customWidth="1"/>
    <col min="8" max="8" width="12.28515625" customWidth="1"/>
    <col min="9" max="9" width="15.7109375" customWidth="1"/>
    <col min="10" max="10" width="17.140625" customWidth="1"/>
    <col min="11" max="11" width="16.85546875" customWidth="1"/>
  </cols>
  <sheetData>
    <row r="1" spans="1:11" ht="64.5" customHeight="1">
      <c r="C1" s="19"/>
      <c r="D1" s="19"/>
      <c r="E1" s="39" t="s">
        <v>474</v>
      </c>
      <c r="F1" s="39"/>
      <c r="G1" s="39"/>
    </row>
    <row r="2" spans="1:11" ht="30.75" customHeight="1">
      <c r="A2" s="38" t="s">
        <v>470</v>
      </c>
      <c r="B2" s="38"/>
      <c r="C2" s="38"/>
      <c r="D2" s="38"/>
      <c r="E2" s="38"/>
      <c r="F2" s="38"/>
      <c r="G2" s="38"/>
    </row>
    <row r="3" spans="1:11" ht="15" customHeight="1">
      <c r="A3" s="37" t="s">
        <v>78</v>
      </c>
      <c r="B3" s="37"/>
      <c r="C3" s="37"/>
      <c r="D3" s="37"/>
      <c r="E3" s="37"/>
      <c r="F3" s="10"/>
      <c r="G3" s="10" t="s">
        <v>107</v>
      </c>
    </row>
    <row r="4" spans="1:11" ht="74.25" customHeight="1">
      <c r="A4" s="28" t="s">
        <v>31</v>
      </c>
      <c r="B4" s="17" t="s">
        <v>34</v>
      </c>
      <c r="C4" s="16" t="s">
        <v>32</v>
      </c>
      <c r="D4" s="16" t="s">
        <v>33</v>
      </c>
      <c r="E4" s="18" t="s">
        <v>2</v>
      </c>
      <c r="F4" s="12" t="s">
        <v>98</v>
      </c>
      <c r="G4" s="12" t="s">
        <v>109</v>
      </c>
    </row>
    <row r="5" spans="1:11" s="1" customFormat="1">
      <c r="A5" s="29" t="s">
        <v>35</v>
      </c>
      <c r="B5" s="13"/>
      <c r="C5" s="13"/>
      <c r="D5" s="13"/>
      <c r="E5" s="13"/>
      <c r="F5" s="4">
        <f>F7+F26+F28+F30+F32+F60+F55+F108+F112+F37+F63+F114+F207+F196+F258+F246+F198+F98+F251+F227+F119+F139+F35+F255+F182+F179+F189+F209+F260+F6</f>
        <v>1629815140</v>
      </c>
      <c r="G5" s="4">
        <f>G7+G26+G28+G30+G32+G60+G55+G108+G112+G37+G63+G114+G207+G196+G258+G246+G198+G98+G251+G227+G119+G139+G35+G255+G182+G179+G189+G209+G260+G6</f>
        <v>1343432100</v>
      </c>
    </row>
    <row r="6" spans="1:11" s="1" customFormat="1">
      <c r="A6" s="29" t="s">
        <v>278</v>
      </c>
      <c r="B6" s="13"/>
      <c r="C6" s="13"/>
      <c r="D6" s="13"/>
      <c r="E6" s="13"/>
      <c r="F6" s="4">
        <v>11750000</v>
      </c>
      <c r="G6" s="4">
        <v>24100000</v>
      </c>
    </row>
    <row r="7" spans="1:11" s="3" customFormat="1" ht="13.5">
      <c r="A7" s="25" t="s">
        <v>95</v>
      </c>
      <c r="B7" s="23" t="s">
        <v>94</v>
      </c>
      <c r="C7" s="23"/>
      <c r="D7" s="23"/>
      <c r="E7" s="23"/>
      <c r="F7" s="6">
        <f t="shared" ref="F7:G7" si="0">F8+F9+F10+F11+F12+F13+F14+F15+F16+F17+F18+F19+F20+F21+F22+F23+F24+F25</f>
        <v>427000</v>
      </c>
      <c r="G7" s="6">
        <f t="shared" si="0"/>
        <v>437000</v>
      </c>
      <c r="I7" s="24"/>
      <c r="J7" s="24"/>
      <c r="K7" s="24"/>
    </row>
    <row r="8" spans="1:11" s="2" customFormat="1" ht="25.5">
      <c r="A8" s="14" t="s">
        <v>279</v>
      </c>
      <c r="B8" s="7" t="s">
        <v>110</v>
      </c>
      <c r="C8" s="7" t="s">
        <v>36</v>
      </c>
      <c r="D8" s="7" t="s">
        <v>37</v>
      </c>
      <c r="E8" s="7" t="s">
        <v>51</v>
      </c>
      <c r="F8" s="5">
        <v>10000</v>
      </c>
      <c r="G8" s="5">
        <v>10000</v>
      </c>
    </row>
    <row r="9" spans="1:11" s="2" customFormat="1" ht="25.5">
      <c r="A9" s="14" t="s">
        <v>279</v>
      </c>
      <c r="B9" s="7" t="s">
        <v>110</v>
      </c>
      <c r="C9" s="7" t="s">
        <v>36</v>
      </c>
      <c r="D9" s="7" t="s">
        <v>39</v>
      </c>
      <c r="E9" s="7" t="s">
        <v>51</v>
      </c>
      <c r="F9" s="5">
        <v>20000</v>
      </c>
      <c r="G9" s="5">
        <v>20000</v>
      </c>
      <c r="I9" s="21"/>
      <c r="J9" s="21"/>
      <c r="K9" s="21"/>
    </row>
    <row r="10" spans="1:11" s="2" customFormat="1" ht="25.5">
      <c r="A10" s="14" t="s">
        <v>279</v>
      </c>
      <c r="B10" s="7" t="s">
        <v>110</v>
      </c>
      <c r="C10" s="7" t="s">
        <v>36</v>
      </c>
      <c r="D10" s="7" t="s">
        <v>40</v>
      </c>
      <c r="E10" s="7" t="s">
        <v>51</v>
      </c>
      <c r="F10" s="5">
        <f>10000+10000</f>
        <v>20000</v>
      </c>
      <c r="G10" s="5">
        <v>10000</v>
      </c>
    </row>
    <row r="11" spans="1:11" s="2" customFormat="1" ht="25.5">
      <c r="A11" s="14" t="s">
        <v>279</v>
      </c>
      <c r="B11" s="7" t="s">
        <v>110</v>
      </c>
      <c r="C11" s="7" t="s">
        <v>36</v>
      </c>
      <c r="D11" s="7" t="s">
        <v>48</v>
      </c>
      <c r="E11" s="7" t="s">
        <v>51</v>
      </c>
      <c r="F11" s="5">
        <v>20000</v>
      </c>
      <c r="G11" s="5">
        <v>20000</v>
      </c>
    </row>
    <row r="12" spans="1:11" s="2" customFormat="1" ht="25.5">
      <c r="A12" s="14" t="s">
        <v>279</v>
      </c>
      <c r="B12" s="7" t="s">
        <v>110</v>
      </c>
      <c r="C12" s="7" t="s">
        <v>44</v>
      </c>
      <c r="D12" s="7" t="s">
        <v>44</v>
      </c>
      <c r="E12" s="7" t="s">
        <v>51</v>
      </c>
      <c r="F12" s="5">
        <v>10000</v>
      </c>
      <c r="G12" s="5">
        <v>10000</v>
      </c>
    </row>
    <row r="13" spans="1:11" s="3" customFormat="1" ht="25.5">
      <c r="A13" s="14" t="s">
        <v>279</v>
      </c>
      <c r="B13" s="7" t="s">
        <v>110</v>
      </c>
      <c r="C13" s="7" t="s">
        <v>45</v>
      </c>
      <c r="D13" s="7" t="s">
        <v>41</v>
      </c>
      <c r="E13" s="7" t="s">
        <v>51</v>
      </c>
      <c r="F13" s="5">
        <v>10000</v>
      </c>
      <c r="G13" s="5">
        <v>10000</v>
      </c>
    </row>
    <row r="14" spans="1:11" s="2" customFormat="1" ht="25.5">
      <c r="A14" s="14" t="s">
        <v>279</v>
      </c>
      <c r="B14" s="7" t="s">
        <v>110</v>
      </c>
      <c r="C14" s="7" t="s">
        <v>42</v>
      </c>
      <c r="D14" s="7" t="s">
        <v>39</v>
      </c>
      <c r="E14" s="7" t="s">
        <v>51</v>
      </c>
      <c r="F14" s="5">
        <v>0</v>
      </c>
      <c r="G14" s="5">
        <v>10000</v>
      </c>
    </row>
    <row r="15" spans="1:11" s="2" customFormat="1" ht="25.5">
      <c r="A15" s="14" t="s">
        <v>279</v>
      </c>
      <c r="B15" s="7" t="s">
        <v>110</v>
      </c>
      <c r="C15" s="7" t="s">
        <v>43</v>
      </c>
      <c r="D15" s="7" t="s">
        <v>40</v>
      </c>
      <c r="E15" s="7" t="s">
        <v>51</v>
      </c>
      <c r="F15" s="5">
        <v>0</v>
      </c>
      <c r="G15" s="5">
        <v>10000</v>
      </c>
    </row>
    <row r="16" spans="1:11" s="3" customFormat="1" ht="25.5">
      <c r="A16" s="14" t="s">
        <v>279</v>
      </c>
      <c r="B16" s="7" t="s">
        <v>110</v>
      </c>
      <c r="C16" s="7" t="s">
        <v>47</v>
      </c>
      <c r="D16" s="7" t="s">
        <v>44</v>
      </c>
      <c r="E16" s="7" t="s">
        <v>51</v>
      </c>
      <c r="F16" s="5">
        <v>10000</v>
      </c>
      <c r="G16" s="5">
        <v>10000</v>
      </c>
    </row>
    <row r="17" spans="1:7" s="2" customFormat="1" ht="25.5">
      <c r="A17" s="14" t="s">
        <v>280</v>
      </c>
      <c r="B17" s="7" t="s">
        <v>111</v>
      </c>
      <c r="C17" s="7" t="s">
        <v>36</v>
      </c>
      <c r="D17" s="7" t="s">
        <v>37</v>
      </c>
      <c r="E17" s="7" t="s">
        <v>51</v>
      </c>
      <c r="F17" s="5">
        <v>9000</v>
      </c>
      <c r="G17" s="5">
        <v>9000</v>
      </c>
    </row>
    <row r="18" spans="1:7" s="2" customFormat="1" ht="25.5">
      <c r="A18" s="14" t="s">
        <v>280</v>
      </c>
      <c r="B18" s="7" t="s">
        <v>111</v>
      </c>
      <c r="C18" s="7" t="s">
        <v>36</v>
      </c>
      <c r="D18" s="7" t="s">
        <v>39</v>
      </c>
      <c r="E18" s="7" t="s">
        <v>51</v>
      </c>
      <c r="F18" s="5">
        <v>111000</v>
      </c>
      <c r="G18" s="5">
        <v>111000</v>
      </c>
    </row>
    <row r="19" spans="1:7" s="2" customFormat="1" ht="25.5">
      <c r="A19" s="14" t="s">
        <v>280</v>
      </c>
      <c r="B19" s="7" t="s">
        <v>111</v>
      </c>
      <c r="C19" s="7" t="s">
        <v>36</v>
      </c>
      <c r="D19" s="7" t="s">
        <v>40</v>
      </c>
      <c r="E19" s="7" t="s">
        <v>51</v>
      </c>
      <c r="F19" s="5">
        <f>15000+45000</f>
        <v>60000</v>
      </c>
      <c r="G19" s="5">
        <f>15000+45000</f>
        <v>60000</v>
      </c>
    </row>
    <row r="20" spans="1:7" s="2" customFormat="1" ht="25.5">
      <c r="A20" s="14" t="s">
        <v>280</v>
      </c>
      <c r="B20" s="7" t="s">
        <v>111</v>
      </c>
      <c r="C20" s="7" t="s">
        <v>36</v>
      </c>
      <c r="D20" s="7" t="s">
        <v>48</v>
      </c>
      <c r="E20" s="7" t="s">
        <v>51</v>
      </c>
      <c r="F20" s="5">
        <v>27000</v>
      </c>
      <c r="G20" s="5">
        <v>27000</v>
      </c>
    </row>
    <row r="21" spans="1:7" s="2" customFormat="1" ht="25.5">
      <c r="A21" s="14" t="s">
        <v>280</v>
      </c>
      <c r="B21" s="7" t="s">
        <v>111</v>
      </c>
      <c r="C21" s="7" t="s">
        <v>44</v>
      </c>
      <c r="D21" s="7" t="s">
        <v>44</v>
      </c>
      <c r="E21" s="7" t="s">
        <v>51</v>
      </c>
      <c r="F21" s="5">
        <v>18000</v>
      </c>
      <c r="G21" s="5">
        <v>18000</v>
      </c>
    </row>
    <row r="22" spans="1:7" s="3" customFormat="1" ht="25.5">
      <c r="A22" s="14" t="s">
        <v>280</v>
      </c>
      <c r="B22" s="7" t="s">
        <v>111</v>
      </c>
      <c r="C22" s="7" t="s">
        <v>45</v>
      </c>
      <c r="D22" s="7" t="s">
        <v>41</v>
      </c>
      <c r="E22" s="7" t="s">
        <v>51</v>
      </c>
      <c r="F22" s="5">
        <v>12000</v>
      </c>
      <c r="G22" s="5">
        <v>12000</v>
      </c>
    </row>
    <row r="23" spans="1:7" s="2" customFormat="1" ht="25.5">
      <c r="A23" s="14" t="s">
        <v>280</v>
      </c>
      <c r="B23" s="7" t="s">
        <v>111</v>
      </c>
      <c r="C23" s="7" t="s">
        <v>42</v>
      </c>
      <c r="D23" s="7" t="s">
        <v>39</v>
      </c>
      <c r="E23" s="7" t="s">
        <v>51</v>
      </c>
      <c r="F23" s="5">
        <v>9000</v>
      </c>
      <c r="G23" s="5">
        <v>9000</v>
      </c>
    </row>
    <row r="24" spans="1:7" s="2" customFormat="1" ht="25.5">
      <c r="A24" s="14" t="s">
        <v>280</v>
      </c>
      <c r="B24" s="7" t="s">
        <v>111</v>
      </c>
      <c r="C24" s="7" t="s">
        <v>43</v>
      </c>
      <c r="D24" s="7" t="s">
        <v>40</v>
      </c>
      <c r="E24" s="7" t="s">
        <v>51</v>
      </c>
      <c r="F24" s="5">
        <v>75000</v>
      </c>
      <c r="G24" s="5">
        <v>75000</v>
      </c>
    </row>
    <row r="25" spans="1:7" s="3" customFormat="1" ht="25.5">
      <c r="A25" s="14" t="s">
        <v>280</v>
      </c>
      <c r="B25" s="7" t="s">
        <v>111</v>
      </c>
      <c r="C25" s="7" t="s">
        <v>47</v>
      </c>
      <c r="D25" s="7" t="s">
        <v>44</v>
      </c>
      <c r="E25" s="7" t="s">
        <v>51</v>
      </c>
      <c r="F25" s="5">
        <v>6000</v>
      </c>
      <c r="G25" s="5">
        <v>6000</v>
      </c>
    </row>
    <row r="26" spans="1:7" s="3" customFormat="1" ht="25.5">
      <c r="A26" s="25" t="s">
        <v>93</v>
      </c>
      <c r="B26" s="23" t="s">
        <v>92</v>
      </c>
      <c r="C26" s="23"/>
      <c r="D26" s="23"/>
      <c r="E26" s="23"/>
      <c r="F26" s="6">
        <f t="shared" ref="F26:G26" si="1">F27</f>
        <v>0</v>
      </c>
      <c r="G26" s="6">
        <f t="shared" si="1"/>
        <v>0</v>
      </c>
    </row>
    <row r="27" spans="1:7" s="2" customFormat="1" ht="25.5">
      <c r="A27" s="14" t="s">
        <v>281</v>
      </c>
      <c r="B27" s="7" t="s">
        <v>123</v>
      </c>
      <c r="C27" s="7" t="s">
        <v>37</v>
      </c>
      <c r="D27" s="7" t="s">
        <v>24</v>
      </c>
      <c r="E27" s="7" t="s">
        <v>51</v>
      </c>
      <c r="F27" s="5">
        <v>0</v>
      </c>
      <c r="G27" s="5">
        <v>0</v>
      </c>
    </row>
    <row r="28" spans="1:7" s="3" customFormat="1" ht="25.5">
      <c r="A28" s="30" t="s">
        <v>63</v>
      </c>
      <c r="B28" s="23" t="s">
        <v>62</v>
      </c>
      <c r="C28" s="23"/>
      <c r="D28" s="23"/>
      <c r="E28" s="23"/>
      <c r="F28" s="6">
        <f t="shared" ref="F28:G28" si="2">F29</f>
        <v>20000</v>
      </c>
      <c r="G28" s="6">
        <f t="shared" si="2"/>
        <v>20000</v>
      </c>
    </row>
    <row r="29" spans="1:7" s="2" customFormat="1" ht="25.5">
      <c r="A29" s="14" t="s">
        <v>282</v>
      </c>
      <c r="B29" s="7" t="s">
        <v>124</v>
      </c>
      <c r="C29" s="7" t="s">
        <v>37</v>
      </c>
      <c r="D29" s="7" t="s">
        <v>24</v>
      </c>
      <c r="E29" s="7" t="s">
        <v>51</v>
      </c>
      <c r="F29" s="5">
        <v>20000</v>
      </c>
      <c r="G29" s="5">
        <v>20000</v>
      </c>
    </row>
    <row r="30" spans="1:7" s="3" customFormat="1" ht="25.5">
      <c r="A30" s="25" t="s">
        <v>57</v>
      </c>
      <c r="B30" s="23" t="s">
        <v>17</v>
      </c>
      <c r="C30" s="23"/>
      <c r="D30" s="23"/>
      <c r="E30" s="6"/>
      <c r="F30" s="6">
        <f t="shared" ref="F30:G30" si="3">F31</f>
        <v>100000</v>
      </c>
      <c r="G30" s="6">
        <f t="shared" si="3"/>
        <v>100000</v>
      </c>
    </row>
    <row r="31" spans="1:7" s="2" customFormat="1" ht="25.5">
      <c r="A31" s="14" t="s">
        <v>283</v>
      </c>
      <c r="B31" s="7" t="s">
        <v>125</v>
      </c>
      <c r="C31" s="7" t="s">
        <v>37</v>
      </c>
      <c r="D31" s="7" t="s">
        <v>24</v>
      </c>
      <c r="E31" s="7">
        <v>200</v>
      </c>
      <c r="F31" s="5">
        <v>100000</v>
      </c>
      <c r="G31" s="5">
        <v>100000</v>
      </c>
    </row>
    <row r="32" spans="1:7" s="3" customFormat="1" ht="13.5">
      <c r="A32" s="25" t="s">
        <v>59</v>
      </c>
      <c r="B32" s="23" t="s">
        <v>9</v>
      </c>
      <c r="C32" s="23"/>
      <c r="D32" s="23"/>
      <c r="E32" s="23"/>
      <c r="F32" s="6">
        <f>F33</f>
        <v>100000</v>
      </c>
      <c r="G32" s="6">
        <f>G33</f>
        <v>100000</v>
      </c>
    </row>
    <row r="33" spans="1:11" s="2" customFormat="1" ht="25.5">
      <c r="A33" s="31" t="s">
        <v>54</v>
      </c>
      <c r="B33" s="7" t="s">
        <v>10</v>
      </c>
      <c r="C33" s="7"/>
      <c r="D33" s="7"/>
      <c r="E33" s="7"/>
      <c r="F33" s="5">
        <f t="shared" ref="F33:G33" si="4">F34</f>
        <v>100000</v>
      </c>
      <c r="G33" s="5">
        <f t="shared" si="4"/>
        <v>100000</v>
      </c>
    </row>
    <row r="34" spans="1:11" s="2" customFormat="1" ht="25.5">
      <c r="A34" s="15" t="s">
        <v>284</v>
      </c>
      <c r="B34" s="7" t="s">
        <v>129</v>
      </c>
      <c r="C34" s="7" t="s">
        <v>41</v>
      </c>
      <c r="D34" s="7" t="s">
        <v>41</v>
      </c>
      <c r="E34" s="7" t="s">
        <v>53</v>
      </c>
      <c r="F34" s="5">
        <v>100000</v>
      </c>
      <c r="G34" s="5">
        <v>100000</v>
      </c>
    </row>
    <row r="35" spans="1:11" s="3" customFormat="1" ht="25.5">
      <c r="A35" s="32" t="s">
        <v>81</v>
      </c>
      <c r="B35" s="23" t="s">
        <v>26</v>
      </c>
      <c r="C35" s="23"/>
      <c r="D35" s="23"/>
      <c r="E35" s="23"/>
      <c r="F35" s="6">
        <f t="shared" ref="F35:G35" si="5">F36</f>
        <v>180000</v>
      </c>
      <c r="G35" s="6">
        <f t="shared" si="5"/>
        <v>180000</v>
      </c>
    </row>
    <row r="36" spans="1:11" s="2" customFormat="1" ht="25.5">
      <c r="A36" s="14" t="s">
        <v>430</v>
      </c>
      <c r="B36" s="7" t="s">
        <v>218</v>
      </c>
      <c r="C36" s="7" t="s">
        <v>42</v>
      </c>
      <c r="D36" s="7" t="s">
        <v>36</v>
      </c>
      <c r="E36" s="7" t="s">
        <v>51</v>
      </c>
      <c r="F36" s="5">
        <v>180000</v>
      </c>
      <c r="G36" s="5">
        <v>180000</v>
      </c>
    </row>
    <row r="37" spans="1:11" s="3" customFormat="1" ht="25.5">
      <c r="A37" s="25" t="s">
        <v>68</v>
      </c>
      <c r="B37" s="23" t="s">
        <v>8</v>
      </c>
      <c r="C37" s="23"/>
      <c r="D37" s="23"/>
      <c r="E37" s="23"/>
      <c r="F37" s="6">
        <f>F38+F39+F40+F41+F42+F43+F44+F45+F46+F47+F48+F49+F50+F51+F52+F53+F54</f>
        <v>65410000</v>
      </c>
      <c r="G37" s="6">
        <f>G38+G39+G40+G41+G42+G43+G44+G45+G46+G47+G48+G49+G50+G51+G52+G53+G54</f>
        <v>67410000</v>
      </c>
      <c r="I37" s="24"/>
      <c r="J37" s="24"/>
      <c r="K37" s="24"/>
    </row>
    <row r="38" spans="1:11" s="8" customFormat="1" ht="25.5">
      <c r="A38" s="31" t="s">
        <v>296</v>
      </c>
      <c r="B38" s="7" t="s">
        <v>262</v>
      </c>
      <c r="C38" s="7" t="s">
        <v>47</v>
      </c>
      <c r="D38" s="7" t="s">
        <v>38</v>
      </c>
      <c r="E38" s="7" t="s">
        <v>0</v>
      </c>
      <c r="F38" s="5">
        <v>15311139</v>
      </c>
      <c r="G38" s="5">
        <v>15311139</v>
      </c>
    </row>
    <row r="39" spans="1:11" s="8" customFormat="1" ht="25.5">
      <c r="A39" s="9" t="s">
        <v>297</v>
      </c>
      <c r="B39" s="7" t="s">
        <v>263</v>
      </c>
      <c r="C39" s="7" t="s">
        <v>47</v>
      </c>
      <c r="D39" s="7" t="s">
        <v>38</v>
      </c>
      <c r="E39" s="7" t="s">
        <v>0</v>
      </c>
      <c r="F39" s="5">
        <f>34240011+14812</f>
        <v>34254823</v>
      </c>
      <c r="G39" s="5">
        <f>36240011+14812</f>
        <v>36254823</v>
      </c>
    </row>
    <row r="40" spans="1:11" s="2" customFormat="1" ht="27" customHeight="1">
      <c r="A40" s="14" t="s">
        <v>293</v>
      </c>
      <c r="B40" s="7" t="s">
        <v>260</v>
      </c>
      <c r="C40" s="7" t="s">
        <v>47</v>
      </c>
      <c r="D40" s="7" t="s">
        <v>38</v>
      </c>
      <c r="E40" s="7" t="s">
        <v>50</v>
      </c>
      <c r="F40" s="5">
        <v>100000</v>
      </c>
      <c r="G40" s="5">
        <v>100000</v>
      </c>
    </row>
    <row r="41" spans="1:11" s="8" customFormat="1" ht="25.5">
      <c r="A41" s="14" t="s">
        <v>294</v>
      </c>
      <c r="B41" s="7" t="s">
        <v>260</v>
      </c>
      <c r="C41" s="7" t="s">
        <v>47</v>
      </c>
      <c r="D41" s="7" t="s">
        <v>38</v>
      </c>
      <c r="E41" s="7" t="s">
        <v>51</v>
      </c>
      <c r="F41" s="5">
        <f>500000-F42-F40</f>
        <v>296303</v>
      </c>
      <c r="G41" s="5">
        <f>500000-G42-G40</f>
        <v>296303</v>
      </c>
    </row>
    <row r="42" spans="1:11" s="8" customFormat="1" ht="13.5">
      <c r="A42" s="15" t="s">
        <v>295</v>
      </c>
      <c r="B42" s="7" t="s">
        <v>261</v>
      </c>
      <c r="C42" s="7" t="s">
        <v>47</v>
      </c>
      <c r="D42" s="7" t="s">
        <v>38</v>
      </c>
      <c r="E42" s="7" t="s">
        <v>53</v>
      </c>
      <c r="F42" s="5">
        <v>103697</v>
      </c>
      <c r="G42" s="5">
        <v>103697</v>
      </c>
    </row>
    <row r="43" spans="1:11" s="8" customFormat="1" ht="29.25" customHeight="1">
      <c r="A43" s="33" t="s">
        <v>300</v>
      </c>
      <c r="B43" s="7" t="s">
        <v>270</v>
      </c>
      <c r="C43" s="7" t="s">
        <v>47</v>
      </c>
      <c r="D43" s="7" t="s">
        <v>38</v>
      </c>
      <c r="E43" s="7" t="s">
        <v>0</v>
      </c>
      <c r="F43" s="5">
        <v>285000</v>
      </c>
      <c r="G43" s="5">
        <v>285000</v>
      </c>
    </row>
    <row r="44" spans="1:11" s="8" customFormat="1" ht="25.5">
      <c r="A44" s="9" t="s">
        <v>301</v>
      </c>
      <c r="B44" s="7" t="s">
        <v>271</v>
      </c>
      <c r="C44" s="7" t="s">
        <v>47</v>
      </c>
      <c r="D44" s="7" t="s">
        <v>38</v>
      </c>
      <c r="E44" s="7" t="s">
        <v>0</v>
      </c>
      <c r="F44" s="5">
        <v>0</v>
      </c>
      <c r="G44" s="5">
        <v>0</v>
      </c>
    </row>
    <row r="45" spans="1:11" s="8" customFormat="1" ht="25.5">
      <c r="A45" s="9" t="s">
        <v>298</v>
      </c>
      <c r="B45" s="7" t="s">
        <v>264</v>
      </c>
      <c r="C45" s="7" t="s">
        <v>47</v>
      </c>
      <c r="D45" s="7" t="s">
        <v>38</v>
      </c>
      <c r="E45" s="7" t="s">
        <v>0</v>
      </c>
      <c r="F45" s="5">
        <v>2747300</v>
      </c>
      <c r="G45" s="5">
        <v>2747300</v>
      </c>
    </row>
    <row r="46" spans="1:11" s="8" customFormat="1" ht="38.25">
      <c r="A46" s="9" t="s">
        <v>302</v>
      </c>
      <c r="B46" s="7" t="s">
        <v>265</v>
      </c>
      <c r="C46" s="7" t="s">
        <v>47</v>
      </c>
      <c r="D46" s="7" t="s">
        <v>38</v>
      </c>
      <c r="E46" s="7" t="s">
        <v>0</v>
      </c>
      <c r="F46" s="5">
        <v>381550</v>
      </c>
      <c r="G46" s="5">
        <v>381550</v>
      </c>
    </row>
    <row r="47" spans="1:11" s="8" customFormat="1" ht="38.25">
      <c r="A47" s="9" t="s">
        <v>299</v>
      </c>
      <c r="B47" s="7" t="s">
        <v>266</v>
      </c>
      <c r="C47" s="7" t="s">
        <v>47</v>
      </c>
      <c r="D47" s="7" t="s">
        <v>38</v>
      </c>
      <c r="E47" s="7" t="s">
        <v>0</v>
      </c>
      <c r="F47" s="5">
        <v>372745</v>
      </c>
      <c r="G47" s="5">
        <v>372745</v>
      </c>
    </row>
    <row r="48" spans="1:11" s="8" customFormat="1" ht="38.25">
      <c r="A48" s="9" t="s">
        <v>303</v>
      </c>
      <c r="B48" s="7" t="s">
        <v>267</v>
      </c>
      <c r="C48" s="7" t="s">
        <v>47</v>
      </c>
      <c r="D48" s="7" t="s">
        <v>38</v>
      </c>
      <c r="E48" s="7" t="s">
        <v>0</v>
      </c>
      <c r="F48" s="5">
        <v>962700</v>
      </c>
      <c r="G48" s="5">
        <v>962700</v>
      </c>
    </row>
    <row r="49" spans="1:7" s="8" customFormat="1" ht="38.25">
      <c r="A49" s="9" t="s">
        <v>304</v>
      </c>
      <c r="B49" s="7" t="s">
        <v>268</v>
      </c>
      <c r="C49" s="7" t="s">
        <v>47</v>
      </c>
      <c r="D49" s="7" t="s">
        <v>38</v>
      </c>
      <c r="E49" s="7" t="s">
        <v>0</v>
      </c>
      <c r="F49" s="5">
        <v>372745</v>
      </c>
      <c r="G49" s="5">
        <v>372745</v>
      </c>
    </row>
    <row r="50" spans="1:7" s="8" customFormat="1" ht="51">
      <c r="A50" s="9" t="s">
        <v>305</v>
      </c>
      <c r="B50" s="7" t="s">
        <v>269</v>
      </c>
      <c r="C50" s="7" t="s">
        <v>49</v>
      </c>
      <c r="D50" s="7" t="s">
        <v>38</v>
      </c>
      <c r="E50" s="7" t="s">
        <v>0</v>
      </c>
      <c r="F50" s="5">
        <v>3076600</v>
      </c>
      <c r="G50" s="5">
        <v>3076600</v>
      </c>
    </row>
    <row r="51" spans="1:7" s="3" customFormat="1" ht="38.25">
      <c r="A51" s="9" t="s">
        <v>433</v>
      </c>
      <c r="B51" s="7" t="s">
        <v>272</v>
      </c>
      <c r="C51" s="7" t="s">
        <v>47</v>
      </c>
      <c r="D51" s="7" t="s">
        <v>37</v>
      </c>
      <c r="E51" s="7" t="s">
        <v>0</v>
      </c>
      <c r="F51" s="5">
        <v>899800</v>
      </c>
      <c r="G51" s="5">
        <v>899800</v>
      </c>
    </row>
    <row r="52" spans="1:7" s="3" customFormat="1" ht="27.75" customHeight="1">
      <c r="A52" s="14" t="s">
        <v>330</v>
      </c>
      <c r="B52" s="7" t="s">
        <v>214</v>
      </c>
      <c r="C52" s="7" t="s">
        <v>47</v>
      </c>
      <c r="D52" s="7" t="s">
        <v>44</v>
      </c>
      <c r="E52" s="7" t="s">
        <v>50</v>
      </c>
      <c r="F52" s="5">
        <v>1635410</v>
      </c>
      <c r="G52" s="5">
        <v>1635410</v>
      </c>
    </row>
    <row r="53" spans="1:7" s="2" customFormat="1" ht="57.75" customHeight="1">
      <c r="A53" s="14" t="s">
        <v>374</v>
      </c>
      <c r="B53" s="7" t="s">
        <v>215</v>
      </c>
      <c r="C53" s="7" t="s">
        <v>47</v>
      </c>
      <c r="D53" s="7" t="s">
        <v>44</v>
      </c>
      <c r="E53" s="7" t="s">
        <v>50</v>
      </c>
      <c r="F53" s="5">
        <v>4310188</v>
      </c>
      <c r="G53" s="5">
        <v>4310188</v>
      </c>
    </row>
    <row r="54" spans="1:7" s="2" customFormat="1" ht="38.25">
      <c r="A54" s="14" t="s">
        <v>335</v>
      </c>
      <c r="B54" s="7" t="s">
        <v>215</v>
      </c>
      <c r="C54" s="7" t="s">
        <v>47</v>
      </c>
      <c r="D54" s="7" t="s">
        <v>44</v>
      </c>
      <c r="E54" s="7" t="s">
        <v>51</v>
      </c>
      <c r="F54" s="5">
        <v>300000</v>
      </c>
      <c r="G54" s="5">
        <v>300000</v>
      </c>
    </row>
    <row r="55" spans="1:7" s="3" customFormat="1" ht="13.5">
      <c r="A55" s="34" t="s">
        <v>76</v>
      </c>
      <c r="B55" s="23" t="s">
        <v>72</v>
      </c>
      <c r="C55" s="23"/>
      <c r="D55" s="23"/>
      <c r="E55" s="23"/>
      <c r="F55" s="6">
        <f t="shared" ref="F55:G55" si="6">F56+F57+F58+F59</f>
        <v>40979600</v>
      </c>
      <c r="G55" s="6">
        <f t="shared" si="6"/>
        <v>40979600</v>
      </c>
    </row>
    <row r="56" spans="1:7" s="2" customFormat="1" ht="25.5">
      <c r="A56" s="14" t="s">
        <v>287</v>
      </c>
      <c r="B56" s="7" t="s">
        <v>254</v>
      </c>
      <c r="C56" s="7" t="s">
        <v>44</v>
      </c>
      <c r="D56" s="7" t="s">
        <v>38</v>
      </c>
      <c r="E56" s="7" t="s">
        <v>51</v>
      </c>
      <c r="F56" s="5">
        <v>630000</v>
      </c>
      <c r="G56" s="5">
        <v>630000</v>
      </c>
    </row>
    <row r="57" spans="1:7" s="8" customFormat="1" ht="25.5">
      <c r="A57" s="14" t="s">
        <v>288</v>
      </c>
      <c r="B57" s="7" t="s">
        <v>176</v>
      </c>
      <c r="C57" s="7" t="s">
        <v>44</v>
      </c>
      <c r="D57" s="7" t="s">
        <v>38</v>
      </c>
      <c r="E57" s="7" t="s">
        <v>51</v>
      </c>
      <c r="F57" s="5">
        <v>0</v>
      </c>
      <c r="G57" s="5">
        <v>0</v>
      </c>
    </row>
    <row r="58" spans="1:7" s="2" customFormat="1" ht="25.5">
      <c r="A58" s="15" t="s">
        <v>289</v>
      </c>
      <c r="B58" s="7" t="s">
        <v>191</v>
      </c>
      <c r="C58" s="7" t="s">
        <v>44</v>
      </c>
      <c r="D58" s="7" t="s">
        <v>44</v>
      </c>
      <c r="E58" s="7" t="s">
        <v>1</v>
      </c>
      <c r="F58" s="5">
        <f>17023800+20000</f>
        <v>17043800</v>
      </c>
      <c r="G58" s="5">
        <f>17023800+20000</f>
        <v>17043800</v>
      </c>
    </row>
    <row r="59" spans="1:7" s="2" customFormat="1" ht="51">
      <c r="A59" s="14" t="s">
        <v>290</v>
      </c>
      <c r="B59" s="7" t="s">
        <v>175</v>
      </c>
      <c r="C59" s="7" t="s">
        <v>44</v>
      </c>
      <c r="D59" s="7" t="s">
        <v>38</v>
      </c>
      <c r="E59" s="7" t="s">
        <v>51</v>
      </c>
      <c r="F59" s="20">
        <f>23255800+50000</f>
        <v>23305800</v>
      </c>
      <c r="G59" s="20">
        <f>23255800+50000</f>
        <v>23305800</v>
      </c>
    </row>
    <row r="60" spans="1:7" s="3" customFormat="1" ht="25.5">
      <c r="A60" s="25" t="s">
        <v>58</v>
      </c>
      <c r="B60" s="23" t="s">
        <v>25</v>
      </c>
      <c r="C60" s="23"/>
      <c r="D60" s="23"/>
      <c r="E60" s="23"/>
      <c r="F60" s="6">
        <f t="shared" ref="F60:G60" si="7">F61+F62</f>
        <v>315400</v>
      </c>
      <c r="G60" s="6">
        <f t="shared" si="7"/>
        <v>315400</v>
      </c>
    </row>
    <row r="61" spans="1:7" s="2" customFormat="1" ht="25.5">
      <c r="A61" s="14" t="s">
        <v>285</v>
      </c>
      <c r="B61" s="7" t="s">
        <v>126</v>
      </c>
      <c r="C61" s="7" t="s">
        <v>37</v>
      </c>
      <c r="D61" s="7" t="s">
        <v>24</v>
      </c>
      <c r="E61" s="7" t="s">
        <v>51</v>
      </c>
      <c r="F61" s="5">
        <v>50400</v>
      </c>
      <c r="G61" s="5">
        <v>50400</v>
      </c>
    </row>
    <row r="62" spans="1:7" s="2" customFormat="1" ht="25.5">
      <c r="A62" s="9" t="s">
        <v>286</v>
      </c>
      <c r="B62" s="7" t="s">
        <v>126</v>
      </c>
      <c r="C62" s="7" t="s">
        <v>37</v>
      </c>
      <c r="D62" s="7" t="s">
        <v>24</v>
      </c>
      <c r="E62" s="7" t="s">
        <v>0</v>
      </c>
      <c r="F62" s="5">
        <v>265000</v>
      </c>
      <c r="G62" s="5">
        <v>265000</v>
      </c>
    </row>
    <row r="63" spans="1:7" s="3" customFormat="1" ht="13.5">
      <c r="A63" s="30" t="s">
        <v>5</v>
      </c>
      <c r="B63" s="23" t="s">
        <v>12</v>
      </c>
      <c r="C63" s="23"/>
      <c r="D63" s="23"/>
      <c r="E63" s="23"/>
      <c r="F63" s="6">
        <f t="shared" ref="F63:G63" si="8">F64+F65+F66+F67+F68+F69+F70+F71+F72+F73+F74+F75+F76+F77+F78+F79+F80+F81+F82+F83+F84+F85+F86+F87+F88+F89</f>
        <v>393931294</v>
      </c>
      <c r="G63" s="6">
        <f t="shared" si="8"/>
        <v>392888912</v>
      </c>
    </row>
    <row r="64" spans="1:7" s="2" customFormat="1" ht="25.5">
      <c r="A64" s="15" t="s">
        <v>337</v>
      </c>
      <c r="B64" s="7" t="s">
        <v>242</v>
      </c>
      <c r="C64" s="7" t="s">
        <v>43</v>
      </c>
      <c r="D64" s="7" t="s">
        <v>39</v>
      </c>
      <c r="E64" s="7" t="s">
        <v>53</v>
      </c>
      <c r="F64" s="5">
        <v>5182600</v>
      </c>
      <c r="G64" s="5">
        <v>5182600</v>
      </c>
    </row>
    <row r="65" spans="1:11" s="2" customFormat="1" ht="51">
      <c r="A65" s="9" t="s">
        <v>334</v>
      </c>
      <c r="B65" s="7" t="s">
        <v>239</v>
      </c>
      <c r="C65" s="7" t="s">
        <v>45</v>
      </c>
      <c r="D65" s="7" t="s">
        <v>41</v>
      </c>
      <c r="E65" s="7" t="s">
        <v>0</v>
      </c>
      <c r="F65" s="5">
        <v>39500</v>
      </c>
      <c r="G65" s="5">
        <v>39500</v>
      </c>
    </row>
    <row r="66" spans="1:11" s="2" customFormat="1" ht="63.75">
      <c r="A66" s="9" t="s">
        <v>306</v>
      </c>
      <c r="B66" s="7" t="s">
        <v>202</v>
      </c>
      <c r="C66" s="7" t="s">
        <v>45</v>
      </c>
      <c r="D66" s="7" t="s">
        <v>38</v>
      </c>
      <c r="E66" s="7" t="s">
        <v>0</v>
      </c>
      <c r="F66" s="5">
        <f>16301800+523200</f>
        <v>16825000</v>
      </c>
      <c r="G66" s="5">
        <f>16301800+405500</f>
        <v>16707300</v>
      </c>
      <c r="I66" s="21"/>
      <c r="J66" s="21"/>
      <c r="K66" s="21"/>
    </row>
    <row r="67" spans="1:11" s="2" customFormat="1" ht="51">
      <c r="A67" s="9" t="s">
        <v>307</v>
      </c>
      <c r="B67" s="7" t="s">
        <v>203</v>
      </c>
      <c r="C67" s="7" t="s">
        <v>45</v>
      </c>
      <c r="D67" s="7" t="s">
        <v>38</v>
      </c>
      <c r="E67" s="7" t="s">
        <v>0</v>
      </c>
      <c r="F67" s="5">
        <f>186147800+1924200</f>
        <v>188072000</v>
      </c>
      <c r="G67" s="5">
        <f>186147800+1924200</f>
        <v>188072000</v>
      </c>
      <c r="I67" s="21"/>
      <c r="J67" s="21"/>
      <c r="K67" s="21"/>
    </row>
    <row r="68" spans="1:11" s="3" customFormat="1" ht="52.5" customHeight="1">
      <c r="A68" s="14" t="s">
        <v>330</v>
      </c>
      <c r="B68" s="7" t="s">
        <v>240</v>
      </c>
      <c r="C68" s="7" t="s">
        <v>45</v>
      </c>
      <c r="D68" s="7" t="s">
        <v>41</v>
      </c>
      <c r="E68" s="7" t="s">
        <v>50</v>
      </c>
      <c r="F68" s="5">
        <f t="shared" ref="F68:G68" si="9">2973785+898083</f>
        <v>3871868</v>
      </c>
      <c r="G68" s="5">
        <f t="shared" si="9"/>
        <v>3871868</v>
      </c>
    </row>
    <row r="69" spans="1:11" s="3" customFormat="1" ht="33.75" customHeight="1">
      <c r="A69" s="14" t="s">
        <v>331</v>
      </c>
      <c r="B69" s="7" t="s">
        <v>240</v>
      </c>
      <c r="C69" s="7" t="s">
        <v>45</v>
      </c>
      <c r="D69" s="7" t="s">
        <v>41</v>
      </c>
      <c r="E69" s="7" t="s">
        <v>51</v>
      </c>
      <c r="F69" s="5">
        <f t="shared" ref="F69:G69" si="10">124000+73750</f>
        <v>197750</v>
      </c>
      <c r="G69" s="5">
        <f t="shared" si="10"/>
        <v>197750</v>
      </c>
    </row>
    <row r="70" spans="1:11" s="2" customFormat="1" ht="25.5">
      <c r="A70" s="9" t="s">
        <v>308</v>
      </c>
      <c r="B70" s="7" t="s">
        <v>204</v>
      </c>
      <c r="C70" s="7" t="s">
        <v>45</v>
      </c>
      <c r="D70" s="7" t="s">
        <v>38</v>
      </c>
      <c r="E70" s="7" t="s">
        <v>0</v>
      </c>
      <c r="F70" s="5">
        <v>56490694</v>
      </c>
      <c r="G70" s="5">
        <v>57278272</v>
      </c>
    </row>
    <row r="71" spans="1:11" s="2" customFormat="1" ht="25.5">
      <c r="A71" s="9" t="s">
        <v>324</v>
      </c>
      <c r="B71" s="7" t="s">
        <v>233</v>
      </c>
      <c r="C71" s="7" t="s">
        <v>45</v>
      </c>
      <c r="D71" s="7" t="s">
        <v>37</v>
      </c>
      <c r="E71" s="7" t="s">
        <v>0</v>
      </c>
      <c r="F71" s="5">
        <v>20409098</v>
      </c>
      <c r="G71" s="5">
        <v>20693637</v>
      </c>
    </row>
    <row r="72" spans="1:11" s="3" customFormat="1" ht="25.5">
      <c r="A72" s="9" t="s">
        <v>326</v>
      </c>
      <c r="B72" s="7" t="s">
        <v>235</v>
      </c>
      <c r="C72" s="7" t="s">
        <v>45</v>
      </c>
      <c r="D72" s="7" t="s">
        <v>45</v>
      </c>
      <c r="E72" s="7" t="s">
        <v>0</v>
      </c>
      <c r="F72" s="5">
        <v>1495800</v>
      </c>
      <c r="G72" s="5">
        <v>1495800</v>
      </c>
    </row>
    <row r="73" spans="1:11" s="2" customFormat="1" ht="53.25" customHeight="1">
      <c r="A73" s="14" t="s">
        <v>471</v>
      </c>
      <c r="B73" s="7" t="s">
        <v>241</v>
      </c>
      <c r="C73" s="7" t="s">
        <v>45</v>
      </c>
      <c r="D73" s="7" t="s">
        <v>41</v>
      </c>
      <c r="E73" s="7" t="s">
        <v>50</v>
      </c>
      <c r="F73" s="5">
        <f t="shared" ref="F73:G73" si="11">17094896+595+5162659</f>
        <v>22258150</v>
      </c>
      <c r="G73" s="5">
        <f t="shared" si="11"/>
        <v>22258150</v>
      </c>
    </row>
    <row r="74" spans="1:11" s="2" customFormat="1" ht="36.75" customHeight="1">
      <c r="A74" s="14" t="s">
        <v>335</v>
      </c>
      <c r="B74" s="7" t="s">
        <v>241</v>
      </c>
      <c r="C74" s="7" t="s">
        <v>45</v>
      </c>
      <c r="D74" s="7" t="s">
        <v>41</v>
      </c>
      <c r="E74" s="7" t="s">
        <v>51</v>
      </c>
      <c r="F74" s="5">
        <f t="shared" ref="F74:G74" si="12">814750+586706+92282</f>
        <v>1493738</v>
      </c>
      <c r="G74" s="5">
        <f t="shared" si="12"/>
        <v>1493738</v>
      </c>
    </row>
    <row r="75" spans="1:11" s="2" customFormat="1" ht="38.25">
      <c r="A75" s="14" t="s">
        <v>336</v>
      </c>
      <c r="B75" s="7" t="s">
        <v>241</v>
      </c>
      <c r="C75" s="7" t="s">
        <v>45</v>
      </c>
      <c r="D75" s="7" t="s">
        <v>41</v>
      </c>
      <c r="E75" s="7" t="s">
        <v>52</v>
      </c>
      <c r="F75" s="5">
        <v>21000</v>
      </c>
      <c r="G75" s="5">
        <v>21000</v>
      </c>
    </row>
    <row r="76" spans="1:11" s="2" customFormat="1" ht="25.5">
      <c r="A76" s="14" t="s">
        <v>333</v>
      </c>
      <c r="B76" s="7" t="s">
        <v>238</v>
      </c>
      <c r="C76" s="7" t="s">
        <v>45</v>
      </c>
      <c r="D76" s="7" t="s">
        <v>41</v>
      </c>
      <c r="E76" s="7" t="s">
        <v>51</v>
      </c>
      <c r="F76" s="5">
        <v>81859</v>
      </c>
      <c r="G76" s="5">
        <v>81859</v>
      </c>
    </row>
    <row r="77" spans="1:11" s="2" customFormat="1" ht="25.5">
      <c r="A77" s="9" t="s">
        <v>312</v>
      </c>
      <c r="B77" s="7" t="s">
        <v>231</v>
      </c>
      <c r="C77" s="7" t="s">
        <v>45</v>
      </c>
      <c r="D77" s="7" t="s">
        <v>38</v>
      </c>
      <c r="E77" s="7" t="s">
        <v>0</v>
      </c>
      <c r="F77" s="5">
        <v>6401697</v>
      </c>
      <c r="G77" s="5">
        <v>6490948</v>
      </c>
    </row>
    <row r="78" spans="1:11" s="2" customFormat="1" ht="38.25">
      <c r="A78" s="9" t="s">
        <v>313</v>
      </c>
      <c r="B78" s="7" t="s">
        <v>249</v>
      </c>
      <c r="C78" s="7" t="s">
        <v>45</v>
      </c>
      <c r="D78" s="7" t="s">
        <v>38</v>
      </c>
      <c r="E78" s="7" t="s">
        <v>0</v>
      </c>
      <c r="F78" s="5">
        <v>18742000</v>
      </c>
      <c r="G78" s="5">
        <v>20330200</v>
      </c>
    </row>
    <row r="79" spans="1:11" s="3" customFormat="1" ht="24" customHeight="1">
      <c r="A79" s="9" t="s">
        <v>329</v>
      </c>
      <c r="B79" s="7" t="s">
        <v>237</v>
      </c>
      <c r="C79" s="7" t="s">
        <v>45</v>
      </c>
      <c r="D79" s="7" t="s">
        <v>45</v>
      </c>
      <c r="E79" s="7" t="s">
        <v>0</v>
      </c>
      <c r="F79" s="5">
        <v>400000</v>
      </c>
      <c r="G79" s="5">
        <v>400000</v>
      </c>
    </row>
    <row r="80" spans="1:11" s="2" customFormat="1" ht="25.5">
      <c r="A80" s="9" t="s">
        <v>314</v>
      </c>
      <c r="B80" s="7" t="s">
        <v>250</v>
      </c>
      <c r="C80" s="7" t="s">
        <v>45</v>
      </c>
      <c r="D80" s="7" t="s">
        <v>38</v>
      </c>
      <c r="E80" s="7" t="s">
        <v>0</v>
      </c>
      <c r="F80" s="5">
        <v>0</v>
      </c>
      <c r="G80" s="5">
        <v>0</v>
      </c>
    </row>
    <row r="81" spans="1:7" s="2" customFormat="1" ht="65.25" customHeight="1">
      <c r="A81" s="33" t="s">
        <v>309</v>
      </c>
      <c r="B81" s="7" t="s">
        <v>205</v>
      </c>
      <c r="C81" s="7" t="s">
        <v>45</v>
      </c>
      <c r="D81" s="7" t="s">
        <v>38</v>
      </c>
      <c r="E81" s="7" t="s">
        <v>0</v>
      </c>
      <c r="F81" s="5">
        <v>863400</v>
      </c>
      <c r="G81" s="5">
        <v>863400</v>
      </c>
    </row>
    <row r="82" spans="1:7" s="2" customFormat="1" ht="38.25">
      <c r="A82" s="9" t="s">
        <v>315</v>
      </c>
      <c r="B82" s="7" t="s">
        <v>232</v>
      </c>
      <c r="C82" s="7" t="s">
        <v>45</v>
      </c>
      <c r="D82" s="7" t="s">
        <v>38</v>
      </c>
      <c r="E82" s="7" t="s">
        <v>0</v>
      </c>
      <c r="F82" s="5">
        <f>25312000+28520-825300</f>
        <v>24515220</v>
      </c>
      <c r="G82" s="5">
        <f>25912100+27870-737700</f>
        <v>25202270</v>
      </c>
    </row>
    <row r="83" spans="1:7" s="3" customFormat="1" ht="25.5">
      <c r="A83" s="14" t="s">
        <v>325</v>
      </c>
      <c r="B83" s="7" t="s">
        <v>234</v>
      </c>
      <c r="C83" s="7" t="s">
        <v>45</v>
      </c>
      <c r="D83" s="7" t="s">
        <v>45</v>
      </c>
      <c r="E83" s="7" t="s">
        <v>51</v>
      </c>
      <c r="F83" s="5">
        <v>1000000</v>
      </c>
      <c r="G83" s="5">
        <v>1000000</v>
      </c>
    </row>
    <row r="84" spans="1:7" s="3" customFormat="1" ht="25.5">
      <c r="A84" s="9" t="s">
        <v>327</v>
      </c>
      <c r="B84" s="7" t="s">
        <v>234</v>
      </c>
      <c r="C84" s="7" t="s">
        <v>45</v>
      </c>
      <c r="D84" s="7" t="s">
        <v>45</v>
      </c>
      <c r="E84" s="7" t="s">
        <v>0</v>
      </c>
      <c r="F84" s="5">
        <f t="shared" ref="F84:G84" si="13">7206000+2500000</f>
        <v>9706000</v>
      </c>
      <c r="G84" s="5">
        <f t="shared" si="13"/>
        <v>9706000</v>
      </c>
    </row>
    <row r="85" spans="1:7" s="2" customFormat="1" ht="38.25">
      <c r="A85" s="9" t="s">
        <v>310</v>
      </c>
      <c r="B85" s="7" t="s">
        <v>206</v>
      </c>
      <c r="C85" s="7" t="s">
        <v>45</v>
      </c>
      <c r="D85" s="7" t="s">
        <v>38</v>
      </c>
      <c r="E85" s="7" t="s">
        <v>0</v>
      </c>
      <c r="F85" s="5">
        <f t="shared" ref="F85:G85" si="14">343700+663000</f>
        <v>1006700</v>
      </c>
      <c r="G85" s="5">
        <f t="shared" si="14"/>
        <v>1006700</v>
      </c>
    </row>
    <row r="86" spans="1:7" s="2" customFormat="1" ht="38.25">
      <c r="A86" s="9" t="s">
        <v>311</v>
      </c>
      <c r="B86" s="7" t="s">
        <v>207</v>
      </c>
      <c r="C86" s="7" t="s">
        <v>45</v>
      </c>
      <c r="D86" s="7" t="s">
        <v>38</v>
      </c>
      <c r="E86" s="7" t="s">
        <v>0</v>
      </c>
      <c r="F86" s="5">
        <f>3378600+42320</f>
        <v>3420920</v>
      </c>
      <c r="G86" s="5">
        <f>3378600+42320</f>
        <v>3420920</v>
      </c>
    </row>
    <row r="87" spans="1:7" s="3" customFormat="1" ht="25.5">
      <c r="A87" s="9" t="s">
        <v>328</v>
      </c>
      <c r="B87" s="7" t="s">
        <v>236</v>
      </c>
      <c r="C87" s="7" t="s">
        <v>45</v>
      </c>
      <c r="D87" s="7" t="s">
        <v>45</v>
      </c>
      <c r="E87" s="7" t="s">
        <v>0</v>
      </c>
      <c r="F87" s="5">
        <f>1327100+180000</f>
        <v>1507100</v>
      </c>
      <c r="G87" s="5">
        <f>2040100+300000</f>
        <v>2340100</v>
      </c>
    </row>
    <row r="88" spans="1:7" s="2" customFormat="1" ht="28.5" customHeight="1">
      <c r="A88" s="33" t="s">
        <v>323</v>
      </c>
      <c r="B88" s="7" t="s">
        <v>245</v>
      </c>
      <c r="C88" s="7" t="s">
        <v>45</v>
      </c>
      <c r="D88" s="7" t="s">
        <v>38</v>
      </c>
      <c r="E88" s="7" t="s">
        <v>0</v>
      </c>
      <c r="F88" s="5">
        <f>895300+91300</f>
        <v>986600</v>
      </c>
      <c r="G88" s="5">
        <f>895300+91300</f>
        <v>986600</v>
      </c>
    </row>
    <row r="89" spans="1:7" s="2" customFormat="1" ht="13.5">
      <c r="A89" s="9" t="s">
        <v>318</v>
      </c>
      <c r="B89" s="7" t="s">
        <v>317</v>
      </c>
      <c r="C89" s="7"/>
      <c r="D89" s="7"/>
      <c r="E89" s="7"/>
      <c r="F89" s="5">
        <f t="shared" ref="F89:G89" si="15">F90+F94</f>
        <v>8942600</v>
      </c>
      <c r="G89" s="5">
        <f t="shared" si="15"/>
        <v>3748300</v>
      </c>
    </row>
    <row r="90" spans="1:7" s="2" customFormat="1" ht="13.5">
      <c r="A90" s="9" t="s">
        <v>91</v>
      </c>
      <c r="B90" s="7" t="s">
        <v>86</v>
      </c>
      <c r="C90" s="7"/>
      <c r="D90" s="7"/>
      <c r="E90" s="7"/>
      <c r="F90" s="5">
        <f t="shared" ref="F90:G90" si="16">F91+F92+F93</f>
        <v>7611500</v>
      </c>
      <c r="G90" s="5">
        <f t="shared" si="16"/>
        <v>1655200</v>
      </c>
    </row>
    <row r="91" spans="1:7" s="2" customFormat="1" ht="42.75" customHeight="1">
      <c r="A91" s="33" t="s">
        <v>319</v>
      </c>
      <c r="B91" s="7" t="s">
        <v>251</v>
      </c>
      <c r="C91" s="7" t="s">
        <v>45</v>
      </c>
      <c r="D91" s="7" t="s">
        <v>38</v>
      </c>
      <c r="E91" s="7" t="s">
        <v>0</v>
      </c>
      <c r="F91" s="5">
        <v>0</v>
      </c>
      <c r="G91" s="5">
        <v>1500000</v>
      </c>
    </row>
    <row r="92" spans="1:7" s="2" customFormat="1" ht="38.25">
      <c r="A92" s="9" t="s">
        <v>320</v>
      </c>
      <c r="B92" s="7" t="s">
        <v>103</v>
      </c>
      <c r="C92" s="7" t="s">
        <v>45</v>
      </c>
      <c r="D92" s="7" t="s">
        <v>38</v>
      </c>
      <c r="E92" s="7" t="s">
        <v>0</v>
      </c>
      <c r="F92" s="5">
        <f>7436300+20000</f>
        <v>7456300</v>
      </c>
      <c r="G92" s="5">
        <v>0</v>
      </c>
    </row>
    <row r="93" spans="1:7" s="2" customFormat="1" ht="38.25">
      <c r="A93" s="9" t="s">
        <v>316</v>
      </c>
      <c r="B93" s="7" t="s">
        <v>87</v>
      </c>
      <c r="C93" s="7" t="s">
        <v>45</v>
      </c>
      <c r="D93" s="7" t="s">
        <v>38</v>
      </c>
      <c r="E93" s="7" t="s">
        <v>0</v>
      </c>
      <c r="F93" s="5">
        <f t="shared" ref="F93:G93" si="17">145200+10000</f>
        <v>155200</v>
      </c>
      <c r="G93" s="5">
        <f t="shared" si="17"/>
        <v>155200</v>
      </c>
    </row>
    <row r="94" spans="1:7" s="2" customFormat="1" ht="13.5">
      <c r="A94" s="9" t="s">
        <v>105</v>
      </c>
      <c r="B94" s="7" t="s">
        <v>104</v>
      </c>
      <c r="C94" s="7"/>
      <c r="D94" s="7"/>
      <c r="E94" s="7"/>
      <c r="F94" s="5">
        <f t="shared" ref="F94:G94" si="18">F95+F96+F97</f>
        <v>1331100</v>
      </c>
      <c r="G94" s="5">
        <f t="shared" si="18"/>
        <v>2093100</v>
      </c>
    </row>
    <row r="95" spans="1:7" s="2" customFormat="1" ht="38.25">
      <c r="A95" s="9" t="s">
        <v>321</v>
      </c>
      <c r="B95" s="7" t="s">
        <v>252</v>
      </c>
      <c r="C95" s="7" t="s">
        <v>45</v>
      </c>
      <c r="D95" s="7" t="s">
        <v>38</v>
      </c>
      <c r="E95" s="7" t="s">
        <v>0</v>
      </c>
      <c r="F95" s="5">
        <v>0</v>
      </c>
      <c r="G95" s="5">
        <f>2047100+46000</f>
        <v>2093100</v>
      </c>
    </row>
    <row r="96" spans="1:7" s="2" customFormat="1" ht="38.25">
      <c r="A96" s="9" t="s">
        <v>322</v>
      </c>
      <c r="B96" s="7" t="s">
        <v>106</v>
      </c>
      <c r="C96" s="7" t="s">
        <v>45</v>
      </c>
      <c r="D96" s="7" t="s">
        <v>38</v>
      </c>
      <c r="E96" s="7" t="s">
        <v>0</v>
      </c>
      <c r="F96" s="5">
        <f>1151800+839</f>
        <v>1152639</v>
      </c>
      <c r="G96" s="5">
        <v>0</v>
      </c>
    </row>
    <row r="97" spans="1:8" s="2" customFormat="1" ht="40.5" customHeight="1">
      <c r="A97" s="33" t="s">
        <v>322</v>
      </c>
      <c r="B97" s="7" t="s">
        <v>106</v>
      </c>
      <c r="C97" s="7" t="s">
        <v>45</v>
      </c>
      <c r="D97" s="7" t="s">
        <v>37</v>
      </c>
      <c r="E97" s="7" t="s">
        <v>0</v>
      </c>
      <c r="F97" s="5">
        <v>178461</v>
      </c>
      <c r="G97" s="5">
        <v>0</v>
      </c>
    </row>
    <row r="98" spans="1:8" s="3" customFormat="1" ht="25.5">
      <c r="A98" s="26" t="s">
        <v>64</v>
      </c>
      <c r="B98" s="23" t="s">
        <v>11</v>
      </c>
      <c r="C98" s="23"/>
      <c r="D98" s="23"/>
      <c r="E98" s="23"/>
      <c r="F98" s="6">
        <f t="shared" ref="F98:G98" si="19">F99+F100+F101+F102+F103+F104+F105</f>
        <v>582098923</v>
      </c>
      <c r="G98" s="6">
        <f t="shared" si="19"/>
        <v>277109965</v>
      </c>
    </row>
    <row r="99" spans="1:8" s="2" customFormat="1" ht="38.25">
      <c r="A99" s="9" t="s">
        <v>355</v>
      </c>
      <c r="B99" s="7" t="s">
        <v>198</v>
      </c>
      <c r="C99" s="7" t="s">
        <v>45</v>
      </c>
      <c r="D99" s="7" t="s">
        <v>36</v>
      </c>
      <c r="E99" s="7" t="s">
        <v>0</v>
      </c>
      <c r="F99" s="5">
        <f>157610000+25783300</f>
        <v>183393300</v>
      </c>
      <c r="G99" s="5">
        <f>157610000+25783300</f>
        <v>183393300</v>
      </c>
    </row>
    <row r="100" spans="1:8" s="2" customFormat="1" ht="38.25">
      <c r="A100" s="15" t="s">
        <v>359</v>
      </c>
      <c r="B100" s="7" t="s">
        <v>243</v>
      </c>
      <c r="C100" s="7" t="s">
        <v>43</v>
      </c>
      <c r="D100" s="7" t="s">
        <v>39</v>
      </c>
      <c r="E100" s="7" t="s">
        <v>53</v>
      </c>
      <c r="F100" s="5">
        <v>9104500</v>
      </c>
      <c r="G100" s="5">
        <v>9104500</v>
      </c>
    </row>
    <row r="101" spans="1:8" s="2" customFormat="1" ht="38.25">
      <c r="A101" s="9" t="s">
        <v>356</v>
      </c>
      <c r="B101" s="7" t="s">
        <v>199</v>
      </c>
      <c r="C101" s="7" t="s">
        <v>45</v>
      </c>
      <c r="D101" s="7" t="s">
        <v>36</v>
      </c>
      <c r="E101" s="7" t="s">
        <v>0</v>
      </c>
      <c r="F101" s="5">
        <v>81011423</v>
      </c>
      <c r="G101" s="5">
        <v>82140865</v>
      </c>
    </row>
    <row r="102" spans="1:8" s="2" customFormat="1" ht="53.25" customHeight="1">
      <c r="A102" s="33" t="s">
        <v>357</v>
      </c>
      <c r="B102" s="7" t="s">
        <v>200</v>
      </c>
      <c r="C102" s="7" t="s">
        <v>45</v>
      </c>
      <c r="D102" s="7" t="s">
        <v>36</v>
      </c>
      <c r="E102" s="7" t="s">
        <v>0</v>
      </c>
      <c r="F102" s="5">
        <f t="shared" ref="F102:G102" si="20">980700+100000</f>
        <v>1080700</v>
      </c>
      <c r="G102" s="5">
        <f t="shared" si="20"/>
        <v>1080700</v>
      </c>
    </row>
    <row r="103" spans="1:8" s="2" customFormat="1" ht="25.5">
      <c r="A103" s="9" t="s">
        <v>358</v>
      </c>
      <c r="B103" s="7" t="s">
        <v>201</v>
      </c>
      <c r="C103" s="7" t="s">
        <v>45</v>
      </c>
      <c r="D103" s="7" t="s">
        <v>36</v>
      </c>
      <c r="E103" s="7" t="s">
        <v>0</v>
      </c>
      <c r="F103" s="5">
        <f t="shared" ref="F103:G103" si="21">201900+68000</f>
        <v>269900</v>
      </c>
      <c r="G103" s="5">
        <f t="shared" si="21"/>
        <v>269900</v>
      </c>
    </row>
    <row r="104" spans="1:8" s="2" customFormat="1" ht="51">
      <c r="A104" s="15" t="s">
        <v>360</v>
      </c>
      <c r="B104" s="7" t="s">
        <v>244</v>
      </c>
      <c r="C104" s="7" t="s">
        <v>43</v>
      </c>
      <c r="D104" s="7" t="s">
        <v>39</v>
      </c>
      <c r="E104" s="7" t="s">
        <v>53</v>
      </c>
      <c r="F104" s="5">
        <f t="shared" ref="F104:G104" si="22">820700+300000</f>
        <v>1120700</v>
      </c>
      <c r="G104" s="5">
        <f t="shared" si="22"/>
        <v>1120700</v>
      </c>
    </row>
    <row r="105" spans="1:8" s="2" customFormat="1" ht="13.5">
      <c r="A105" s="15" t="s">
        <v>181</v>
      </c>
      <c r="B105" s="7" t="s">
        <v>189</v>
      </c>
      <c r="C105" s="7"/>
      <c r="D105" s="7"/>
      <c r="E105" s="7"/>
      <c r="F105" s="5">
        <f t="shared" ref="F105:G106" si="23">F106</f>
        <v>306118400</v>
      </c>
      <c r="G105" s="5">
        <f t="shared" si="23"/>
        <v>0</v>
      </c>
    </row>
    <row r="106" spans="1:8" s="2" customFormat="1" ht="13.5">
      <c r="A106" s="9" t="s">
        <v>190</v>
      </c>
      <c r="B106" s="7" t="s">
        <v>96</v>
      </c>
      <c r="C106" s="7"/>
      <c r="D106" s="7"/>
      <c r="E106" s="7"/>
      <c r="F106" s="5">
        <f t="shared" si="23"/>
        <v>306118400</v>
      </c>
      <c r="G106" s="5">
        <f t="shared" si="23"/>
        <v>0</v>
      </c>
    </row>
    <row r="107" spans="1:8" s="2" customFormat="1" ht="38.25">
      <c r="A107" s="15" t="s">
        <v>354</v>
      </c>
      <c r="B107" s="7" t="s">
        <v>97</v>
      </c>
      <c r="C107" s="7" t="s">
        <v>45</v>
      </c>
      <c r="D107" s="7" t="s">
        <v>36</v>
      </c>
      <c r="E107" s="7" t="s">
        <v>1</v>
      </c>
      <c r="F107" s="5">
        <v>306118400</v>
      </c>
      <c r="G107" s="5">
        <v>0</v>
      </c>
    </row>
    <row r="108" spans="1:8" s="3" customFormat="1" ht="13.5">
      <c r="A108" s="26" t="s">
        <v>61</v>
      </c>
      <c r="B108" s="23" t="s">
        <v>7</v>
      </c>
      <c r="C108" s="23"/>
      <c r="D108" s="23"/>
      <c r="E108" s="23"/>
      <c r="F108" s="6">
        <f t="shared" ref="F108:G110" si="24">F109</f>
        <v>273000</v>
      </c>
      <c r="G108" s="6">
        <f t="shared" si="24"/>
        <v>273000</v>
      </c>
    </row>
    <row r="109" spans="1:8" s="3" customFormat="1" ht="13.5">
      <c r="A109" s="9" t="s">
        <v>184</v>
      </c>
      <c r="B109" s="7" t="s">
        <v>183</v>
      </c>
      <c r="C109" s="7" t="s">
        <v>45</v>
      </c>
      <c r="D109" s="7" t="s">
        <v>45</v>
      </c>
      <c r="E109" s="7"/>
      <c r="F109" s="5">
        <f t="shared" si="24"/>
        <v>273000</v>
      </c>
      <c r="G109" s="5">
        <f t="shared" si="24"/>
        <v>273000</v>
      </c>
      <c r="H109" s="2"/>
    </row>
    <row r="110" spans="1:8" s="3" customFormat="1" ht="13.5">
      <c r="A110" s="15" t="s">
        <v>185</v>
      </c>
      <c r="B110" s="7" t="s">
        <v>82</v>
      </c>
      <c r="C110" s="7" t="s">
        <v>45</v>
      </c>
      <c r="D110" s="7" t="s">
        <v>45</v>
      </c>
      <c r="E110" s="7"/>
      <c r="F110" s="5">
        <f t="shared" si="24"/>
        <v>273000</v>
      </c>
      <c r="G110" s="5">
        <f t="shared" si="24"/>
        <v>273000</v>
      </c>
      <c r="H110" s="2"/>
    </row>
    <row r="111" spans="1:8" s="3" customFormat="1" ht="25.5">
      <c r="A111" s="14" t="s">
        <v>291</v>
      </c>
      <c r="B111" s="7" t="s">
        <v>83</v>
      </c>
      <c r="C111" s="7" t="s">
        <v>45</v>
      </c>
      <c r="D111" s="7" t="s">
        <v>45</v>
      </c>
      <c r="E111" s="7" t="s">
        <v>51</v>
      </c>
      <c r="F111" s="5">
        <f t="shared" ref="F111:G111" si="25">123000+150000</f>
        <v>273000</v>
      </c>
      <c r="G111" s="5">
        <f t="shared" si="25"/>
        <v>273000</v>
      </c>
      <c r="H111" s="2"/>
    </row>
    <row r="112" spans="1:8" s="3" customFormat="1" ht="25.5">
      <c r="A112" s="30" t="s">
        <v>246</v>
      </c>
      <c r="B112" s="23" t="s">
        <v>247</v>
      </c>
      <c r="C112" s="23"/>
      <c r="D112" s="23"/>
      <c r="E112" s="23"/>
      <c r="F112" s="6">
        <f>F113</f>
        <v>188200</v>
      </c>
      <c r="G112" s="6">
        <f>G113</f>
        <v>188200</v>
      </c>
    </row>
    <row r="113" spans="1:8" s="3" customFormat="1" ht="27" customHeight="1">
      <c r="A113" s="9" t="s">
        <v>292</v>
      </c>
      <c r="B113" s="7" t="s">
        <v>248</v>
      </c>
      <c r="C113" s="7" t="s">
        <v>45</v>
      </c>
      <c r="D113" s="7" t="s">
        <v>45</v>
      </c>
      <c r="E113" s="7" t="s">
        <v>0</v>
      </c>
      <c r="F113" s="5">
        <f>185300+2900</f>
        <v>188200</v>
      </c>
      <c r="G113" s="5">
        <f>185300+2900</f>
        <v>188200</v>
      </c>
      <c r="H113" s="2"/>
    </row>
    <row r="114" spans="1:8" s="3" customFormat="1" ht="25.5">
      <c r="A114" s="25" t="s">
        <v>73</v>
      </c>
      <c r="B114" s="23" t="s">
        <v>20</v>
      </c>
      <c r="C114" s="23"/>
      <c r="D114" s="23"/>
      <c r="E114" s="23"/>
      <c r="F114" s="6">
        <f t="shared" ref="F114:G114" si="26">F115+F116+F117+F118</f>
        <v>8153429</v>
      </c>
      <c r="G114" s="6">
        <f t="shared" si="26"/>
        <v>8162705</v>
      </c>
    </row>
    <row r="115" spans="1:8" s="2" customFormat="1" ht="44.25" customHeight="1">
      <c r="A115" s="14" t="s">
        <v>339</v>
      </c>
      <c r="B115" s="7" t="s">
        <v>122</v>
      </c>
      <c r="C115" s="7" t="s">
        <v>37</v>
      </c>
      <c r="D115" s="7" t="s">
        <v>41</v>
      </c>
      <c r="E115" s="7" t="s">
        <v>50</v>
      </c>
      <c r="F115" s="5">
        <v>8091752</v>
      </c>
      <c r="G115" s="5">
        <v>8091752</v>
      </c>
    </row>
    <row r="116" spans="1:8" s="2" customFormat="1" ht="25.5">
      <c r="A116" s="14" t="s">
        <v>340</v>
      </c>
      <c r="B116" s="7" t="s">
        <v>122</v>
      </c>
      <c r="C116" s="7" t="s">
        <v>37</v>
      </c>
      <c r="D116" s="7" t="s">
        <v>41</v>
      </c>
      <c r="E116" s="7" t="s">
        <v>51</v>
      </c>
      <c r="F116" s="5">
        <v>57189</v>
      </c>
      <c r="G116" s="5">
        <v>66465</v>
      </c>
    </row>
    <row r="117" spans="1:8" s="2" customFormat="1" ht="13.5">
      <c r="A117" s="14" t="s">
        <v>341</v>
      </c>
      <c r="B117" s="7" t="s">
        <v>122</v>
      </c>
      <c r="C117" s="7" t="s">
        <v>37</v>
      </c>
      <c r="D117" s="7" t="s">
        <v>41</v>
      </c>
      <c r="E117" s="7" t="s">
        <v>52</v>
      </c>
      <c r="F117" s="5">
        <v>4488</v>
      </c>
      <c r="G117" s="5">
        <v>4488</v>
      </c>
    </row>
    <row r="118" spans="1:8" s="2" customFormat="1" ht="25.5">
      <c r="A118" s="14" t="s">
        <v>338</v>
      </c>
      <c r="B118" s="7" t="s">
        <v>121</v>
      </c>
      <c r="C118" s="7" t="s">
        <v>37</v>
      </c>
      <c r="D118" s="7" t="s">
        <v>41</v>
      </c>
      <c r="E118" s="7" t="s">
        <v>51</v>
      </c>
      <c r="F118" s="5">
        <v>0</v>
      </c>
      <c r="G118" s="5">
        <v>0</v>
      </c>
    </row>
    <row r="119" spans="1:8" s="3" customFormat="1" ht="13.5">
      <c r="A119" s="26" t="s">
        <v>75</v>
      </c>
      <c r="B119" s="23" t="s">
        <v>29</v>
      </c>
      <c r="C119" s="23"/>
      <c r="D119" s="23"/>
      <c r="E119" s="23"/>
      <c r="F119" s="6">
        <f t="shared" ref="F119:G119" si="27">F120+F121+F122+F123+F124+F125+F126+F127+F128+F129+F130+F131+F132+F133+F135+F134</f>
        <v>79900400</v>
      </c>
      <c r="G119" s="6">
        <f t="shared" si="27"/>
        <v>81060900</v>
      </c>
    </row>
    <row r="120" spans="1:8" s="2" customFormat="1" ht="55.5" customHeight="1">
      <c r="A120" s="14" t="s">
        <v>387</v>
      </c>
      <c r="B120" s="7" t="s">
        <v>151</v>
      </c>
      <c r="C120" s="7" t="s">
        <v>43</v>
      </c>
      <c r="D120" s="7" t="s">
        <v>39</v>
      </c>
      <c r="E120" s="7" t="s">
        <v>50</v>
      </c>
      <c r="F120" s="5">
        <f>21890680+1227000</f>
        <v>23117680</v>
      </c>
      <c r="G120" s="5">
        <f>22209480+1227000</f>
        <v>23436480</v>
      </c>
    </row>
    <row r="121" spans="1:8" s="2" customFormat="1" ht="38.25">
      <c r="A121" s="14" t="s">
        <v>388</v>
      </c>
      <c r="B121" s="7" t="s">
        <v>151</v>
      </c>
      <c r="C121" s="7" t="s">
        <v>43</v>
      </c>
      <c r="D121" s="7" t="s">
        <v>39</v>
      </c>
      <c r="E121" s="7" t="s">
        <v>51</v>
      </c>
      <c r="F121" s="5">
        <v>12125640</v>
      </c>
      <c r="G121" s="5">
        <v>12125640</v>
      </c>
    </row>
    <row r="122" spans="1:8" s="2" customFormat="1" ht="38.25">
      <c r="A122" s="14" t="s">
        <v>389</v>
      </c>
      <c r="B122" s="7" t="s">
        <v>151</v>
      </c>
      <c r="C122" s="7" t="s">
        <v>43</v>
      </c>
      <c r="D122" s="7" t="s">
        <v>39</v>
      </c>
      <c r="E122" s="7" t="s">
        <v>52</v>
      </c>
      <c r="F122" s="5">
        <v>475980</v>
      </c>
      <c r="G122" s="5">
        <v>475980</v>
      </c>
    </row>
    <row r="123" spans="1:8" s="2" customFormat="1" ht="38.25">
      <c r="A123" s="14" t="s">
        <v>390</v>
      </c>
      <c r="B123" s="7" t="s">
        <v>154</v>
      </c>
      <c r="C123" s="7" t="s">
        <v>43</v>
      </c>
      <c r="D123" s="7" t="s">
        <v>40</v>
      </c>
      <c r="E123" s="7" t="s">
        <v>50</v>
      </c>
      <c r="F123" s="5">
        <f>1348500+67000</f>
        <v>1415500</v>
      </c>
      <c r="G123" s="5">
        <f>1348500+67000</f>
        <v>1415500</v>
      </c>
    </row>
    <row r="124" spans="1:8" s="2" customFormat="1" ht="25.5">
      <c r="A124" s="14" t="s">
        <v>391</v>
      </c>
      <c r="B124" s="7" t="s">
        <v>154</v>
      </c>
      <c r="C124" s="7" t="s">
        <v>43</v>
      </c>
      <c r="D124" s="7" t="s">
        <v>40</v>
      </c>
      <c r="E124" s="7" t="s">
        <v>51</v>
      </c>
      <c r="F124" s="5">
        <v>125400</v>
      </c>
      <c r="G124" s="5">
        <v>125400</v>
      </c>
    </row>
    <row r="125" spans="1:8" s="2" customFormat="1" ht="63.75">
      <c r="A125" s="14" t="s">
        <v>378</v>
      </c>
      <c r="B125" s="7" t="s">
        <v>148</v>
      </c>
      <c r="C125" s="7" t="s">
        <v>43</v>
      </c>
      <c r="D125" s="7" t="s">
        <v>39</v>
      </c>
      <c r="E125" s="7" t="s">
        <v>51</v>
      </c>
      <c r="F125" s="5">
        <v>261300</v>
      </c>
      <c r="G125" s="5">
        <v>263700</v>
      </c>
    </row>
    <row r="126" spans="1:8" s="2" customFormat="1" ht="51">
      <c r="A126" s="15" t="s">
        <v>379</v>
      </c>
      <c r="B126" s="7" t="s">
        <v>148</v>
      </c>
      <c r="C126" s="7" t="s">
        <v>43</v>
      </c>
      <c r="D126" s="7" t="s">
        <v>39</v>
      </c>
      <c r="E126" s="7" t="s">
        <v>53</v>
      </c>
      <c r="F126" s="5">
        <v>17196700</v>
      </c>
      <c r="G126" s="5">
        <v>17361800</v>
      </c>
    </row>
    <row r="127" spans="1:8" s="2" customFormat="1" ht="25.5">
      <c r="A127" s="14" t="s">
        <v>380</v>
      </c>
      <c r="B127" s="7" t="s">
        <v>149</v>
      </c>
      <c r="C127" s="7" t="s">
        <v>43</v>
      </c>
      <c r="D127" s="7" t="s">
        <v>39</v>
      </c>
      <c r="E127" s="7" t="s">
        <v>51</v>
      </c>
      <c r="F127" s="5">
        <v>187000</v>
      </c>
      <c r="G127" s="5">
        <v>194000</v>
      </c>
    </row>
    <row r="128" spans="1:8" s="2" customFormat="1" ht="25.5">
      <c r="A128" s="15" t="s">
        <v>381</v>
      </c>
      <c r="B128" s="7" t="s">
        <v>149</v>
      </c>
      <c r="C128" s="7" t="s">
        <v>43</v>
      </c>
      <c r="D128" s="7" t="s">
        <v>39</v>
      </c>
      <c r="E128" s="7" t="s">
        <v>53</v>
      </c>
      <c r="F128" s="5">
        <v>12267700</v>
      </c>
      <c r="G128" s="5">
        <v>12758900</v>
      </c>
    </row>
    <row r="129" spans="1:7" s="2" customFormat="1" ht="38.25">
      <c r="A129" s="14" t="s">
        <v>382</v>
      </c>
      <c r="B129" s="7" t="s">
        <v>150</v>
      </c>
      <c r="C129" s="7" t="s">
        <v>43</v>
      </c>
      <c r="D129" s="7" t="s">
        <v>39</v>
      </c>
      <c r="E129" s="7" t="s">
        <v>51</v>
      </c>
      <c r="F129" s="5">
        <v>66000</v>
      </c>
      <c r="G129" s="5">
        <v>68000</v>
      </c>
    </row>
    <row r="130" spans="1:7" s="2" customFormat="1" ht="38.25">
      <c r="A130" s="15" t="s">
        <v>383</v>
      </c>
      <c r="B130" s="7" t="s">
        <v>150</v>
      </c>
      <c r="C130" s="7" t="s">
        <v>43</v>
      </c>
      <c r="D130" s="7" t="s">
        <v>39</v>
      </c>
      <c r="E130" s="7" t="s">
        <v>53</v>
      </c>
      <c r="F130" s="5">
        <v>4335000</v>
      </c>
      <c r="G130" s="5">
        <v>4509000</v>
      </c>
    </row>
    <row r="131" spans="1:7" s="2" customFormat="1" ht="25.5">
      <c r="A131" s="15" t="s">
        <v>384</v>
      </c>
      <c r="B131" s="7" t="s">
        <v>152</v>
      </c>
      <c r="C131" s="7" t="s">
        <v>43</v>
      </c>
      <c r="D131" s="7" t="s">
        <v>39</v>
      </c>
      <c r="E131" s="7" t="s">
        <v>53</v>
      </c>
      <c r="F131" s="5">
        <v>35000</v>
      </c>
      <c r="G131" s="5">
        <v>35000</v>
      </c>
    </row>
    <row r="132" spans="1:7" s="2" customFormat="1" ht="25.5">
      <c r="A132" s="14" t="s">
        <v>392</v>
      </c>
      <c r="B132" s="7" t="s">
        <v>152</v>
      </c>
      <c r="C132" s="7" t="s">
        <v>43</v>
      </c>
      <c r="D132" s="7" t="s">
        <v>40</v>
      </c>
      <c r="E132" s="7" t="s">
        <v>51</v>
      </c>
      <c r="F132" s="5">
        <v>255000</v>
      </c>
      <c r="G132" s="5">
        <v>255000</v>
      </c>
    </row>
    <row r="133" spans="1:7" s="2" customFormat="1" ht="25.5">
      <c r="A133" s="15" t="s">
        <v>384</v>
      </c>
      <c r="B133" s="7" t="s">
        <v>152</v>
      </c>
      <c r="C133" s="7" t="s">
        <v>43</v>
      </c>
      <c r="D133" s="7" t="s">
        <v>40</v>
      </c>
      <c r="E133" s="7" t="s">
        <v>53</v>
      </c>
      <c r="F133" s="5">
        <v>210000</v>
      </c>
      <c r="G133" s="5">
        <v>210000</v>
      </c>
    </row>
    <row r="134" spans="1:7" s="2" customFormat="1" ht="78" customHeight="1">
      <c r="A134" s="15" t="s">
        <v>439</v>
      </c>
      <c r="B134" s="7" t="s">
        <v>90</v>
      </c>
      <c r="C134" s="7" t="s">
        <v>43</v>
      </c>
      <c r="D134" s="7" t="s">
        <v>39</v>
      </c>
      <c r="E134" s="7" t="s">
        <v>1</v>
      </c>
      <c r="F134" s="5">
        <v>5456600</v>
      </c>
      <c r="G134" s="5">
        <v>5456600</v>
      </c>
    </row>
    <row r="135" spans="1:7" s="2" customFormat="1" ht="13.5">
      <c r="A135" s="15" t="s">
        <v>181</v>
      </c>
      <c r="B135" s="7" t="s">
        <v>180</v>
      </c>
      <c r="C135" s="7"/>
      <c r="D135" s="7"/>
      <c r="E135" s="7"/>
      <c r="F135" s="5">
        <f t="shared" ref="F135:G135" si="28">F136</f>
        <v>2369900</v>
      </c>
      <c r="G135" s="5">
        <f t="shared" si="28"/>
        <v>2369900</v>
      </c>
    </row>
    <row r="136" spans="1:7" s="2" customFormat="1" ht="13.5">
      <c r="A136" s="15" t="s">
        <v>182</v>
      </c>
      <c r="B136" s="7" t="s">
        <v>88</v>
      </c>
      <c r="C136" s="7"/>
      <c r="D136" s="7"/>
      <c r="E136" s="7"/>
      <c r="F136" s="5">
        <f t="shared" ref="F136:G136" si="29">F137+F138</f>
        <v>2369900</v>
      </c>
      <c r="G136" s="5">
        <f t="shared" si="29"/>
        <v>2369900</v>
      </c>
    </row>
    <row r="137" spans="1:7" s="2" customFormat="1" ht="38.25">
      <c r="A137" s="14" t="s">
        <v>385</v>
      </c>
      <c r="B137" s="7" t="s">
        <v>89</v>
      </c>
      <c r="C137" s="7" t="s">
        <v>43</v>
      </c>
      <c r="D137" s="7" t="s">
        <v>39</v>
      </c>
      <c r="E137" s="7" t="s">
        <v>51</v>
      </c>
      <c r="F137" s="5">
        <v>35500</v>
      </c>
      <c r="G137" s="5">
        <v>35500</v>
      </c>
    </row>
    <row r="138" spans="1:7" s="2" customFormat="1" ht="38.25">
      <c r="A138" s="15" t="s">
        <v>386</v>
      </c>
      <c r="B138" s="7" t="s">
        <v>89</v>
      </c>
      <c r="C138" s="7" t="s">
        <v>43</v>
      </c>
      <c r="D138" s="7" t="s">
        <v>39</v>
      </c>
      <c r="E138" s="7" t="s">
        <v>53</v>
      </c>
      <c r="F138" s="5">
        <v>2334400</v>
      </c>
      <c r="G138" s="5">
        <v>2334400</v>
      </c>
    </row>
    <row r="139" spans="1:7" s="2" customFormat="1" ht="25.5">
      <c r="A139" s="25" t="s">
        <v>56</v>
      </c>
      <c r="B139" s="23" t="s">
        <v>30</v>
      </c>
      <c r="C139" s="23"/>
      <c r="D139" s="23"/>
      <c r="E139" s="23"/>
      <c r="F139" s="6">
        <f t="shared" ref="F139:G139" si="30">F140+F141+F142+F143+F144+F145+F146+F147+F148+F149+F150+F151+F152+F153+F154+F155+F156+F157+F158+F159+F160+F161+F162+F163+F164+F165+F166+F167+F168+F169+F170+F171+F172+F173+F174+F175+F176+F177+F178</f>
        <v>179263000</v>
      </c>
      <c r="G139" s="6">
        <f t="shared" si="30"/>
        <v>187482500</v>
      </c>
    </row>
    <row r="140" spans="1:7" s="2" customFormat="1" ht="25.5">
      <c r="A140" s="14" t="s">
        <v>418</v>
      </c>
      <c r="B140" s="7" t="s">
        <v>157</v>
      </c>
      <c r="C140" s="7" t="s">
        <v>43</v>
      </c>
      <c r="D140" s="7" t="s">
        <v>40</v>
      </c>
      <c r="E140" s="7" t="s">
        <v>51</v>
      </c>
      <c r="F140" s="5">
        <v>100000</v>
      </c>
      <c r="G140" s="5">
        <v>0</v>
      </c>
    </row>
    <row r="141" spans="1:7" s="2" customFormat="1" ht="56.25" customHeight="1">
      <c r="A141" s="14" t="s">
        <v>330</v>
      </c>
      <c r="B141" s="7" t="s">
        <v>155</v>
      </c>
      <c r="C141" s="7" t="s">
        <v>43</v>
      </c>
      <c r="D141" s="7" t="s">
        <v>40</v>
      </c>
      <c r="E141" s="7" t="s">
        <v>50</v>
      </c>
      <c r="F141" s="5">
        <f>3700000-75000</f>
        <v>3625000</v>
      </c>
      <c r="G141" s="5">
        <v>4944400</v>
      </c>
    </row>
    <row r="142" spans="1:7" s="2" customFormat="1" ht="16.5" customHeight="1">
      <c r="A142" s="14" t="s">
        <v>419</v>
      </c>
      <c r="B142" s="7" t="s">
        <v>155</v>
      </c>
      <c r="C142" s="7" t="s">
        <v>43</v>
      </c>
      <c r="D142" s="7" t="s">
        <v>40</v>
      </c>
      <c r="E142" s="7" t="s">
        <v>52</v>
      </c>
      <c r="F142" s="5">
        <v>25000</v>
      </c>
      <c r="G142" s="5">
        <v>25000</v>
      </c>
    </row>
    <row r="143" spans="1:7" s="2" customFormat="1" ht="25.5">
      <c r="A143" s="9" t="s">
        <v>393</v>
      </c>
      <c r="B143" s="7" t="s">
        <v>133</v>
      </c>
      <c r="C143" s="7" t="s">
        <v>43</v>
      </c>
      <c r="D143" s="7" t="s">
        <v>38</v>
      </c>
      <c r="E143" s="7" t="s">
        <v>0</v>
      </c>
      <c r="F143" s="5">
        <f>16036700+884400</f>
        <v>16921100</v>
      </c>
      <c r="G143" s="5">
        <f>16112400+884400</f>
        <v>16996800</v>
      </c>
    </row>
    <row r="144" spans="1:7" s="2" customFormat="1" ht="51">
      <c r="A144" s="14" t="s">
        <v>420</v>
      </c>
      <c r="B144" s="7" t="s">
        <v>156</v>
      </c>
      <c r="C144" s="7" t="s">
        <v>43</v>
      </c>
      <c r="D144" s="7" t="s">
        <v>40</v>
      </c>
      <c r="E144" s="7" t="s">
        <v>50</v>
      </c>
      <c r="F144" s="5">
        <f>8265600+412500</f>
        <v>8678100</v>
      </c>
      <c r="G144" s="5">
        <f>8265600+412500</f>
        <v>8678100</v>
      </c>
    </row>
    <row r="145" spans="1:7" s="2" customFormat="1" ht="25.5">
      <c r="A145" s="14" t="s">
        <v>421</v>
      </c>
      <c r="B145" s="7" t="s">
        <v>156</v>
      </c>
      <c r="C145" s="7" t="s">
        <v>43</v>
      </c>
      <c r="D145" s="7" t="s">
        <v>40</v>
      </c>
      <c r="E145" s="7" t="s">
        <v>51</v>
      </c>
      <c r="F145" s="5">
        <v>1321900</v>
      </c>
      <c r="G145" s="5">
        <v>1321900</v>
      </c>
    </row>
    <row r="146" spans="1:7" s="2" customFormat="1" ht="38.25">
      <c r="A146" s="14" t="s">
        <v>394</v>
      </c>
      <c r="B146" s="7" t="s">
        <v>134</v>
      </c>
      <c r="C146" s="7" t="s">
        <v>43</v>
      </c>
      <c r="D146" s="7" t="s">
        <v>37</v>
      </c>
      <c r="E146" s="7" t="s">
        <v>51</v>
      </c>
      <c r="F146" s="5">
        <v>660000</v>
      </c>
      <c r="G146" s="5">
        <v>684000</v>
      </c>
    </row>
    <row r="147" spans="1:7" s="2" customFormat="1" ht="25.5">
      <c r="A147" s="15" t="s">
        <v>395</v>
      </c>
      <c r="B147" s="7" t="s">
        <v>134</v>
      </c>
      <c r="C147" s="7" t="s">
        <v>43</v>
      </c>
      <c r="D147" s="7" t="s">
        <v>37</v>
      </c>
      <c r="E147" s="7" t="s">
        <v>53</v>
      </c>
      <c r="F147" s="5">
        <v>43181800</v>
      </c>
      <c r="G147" s="5">
        <v>44911500</v>
      </c>
    </row>
    <row r="148" spans="1:7" s="2" customFormat="1" ht="38.25">
      <c r="A148" s="14" t="s">
        <v>396</v>
      </c>
      <c r="B148" s="7" t="s">
        <v>135</v>
      </c>
      <c r="C148" s="7" t="s">
        <v>43</v>
      </c>
      <c r="D148" s="7" t="s">
        <v>37</v>
      </c>
      <c r="E148" s="7" t="s">
        <v>51</v>
      </c>
      <c r="F148" s="5">
        <v>32000</v>
      </c>
      <c r="G148" s="5">
        <v>33000</v>
      </c>
    </row>
    <row r="149" spans="1:7" s="2" customFormat="1" ht="38.25">
      <c r="A149" s="15" t="s">
        <v>397</v>
      </c>
      <c r="B149" s="7" t="s">
        <v>135</v>
      </c>
      <c r="C149" s="7" t="s">
        <v>43</v>
      </c>
      <c r="D149" s="7" t="s">
        <v>37</v>
      </c>
      <c r="E149" s="7" t="s">
        <v>53</v>
      </c>
      <c r="F149" s="5">
        <v>2100500</v>
      </c>
      <c r="G149" s="5">
        <v>2168900</v>
      </c>
    </row>
    <row r="150" spans="1:7" s="2" customFormat="1" ht="25.5">
      <c r="A150" s="14" t="s">
        <v>398</v>
      </c>
      <c r="B150" s="7" t="s">
        <v>136</v>
      </c>
      <c r="C150" s="7" t="s">
        <v>43</v>
      </c>
      <c r="D150" s="7" t="s">
        <v>37</v>
      </c>
      <c r="E150" s="7" t="s">
        <v>51</v>
      </c>
      <c r="F150" s="5">
        <v>506500</v>
      </c>
      <c r="G150" s="5">
        <v>526000</v>
      </c>
    </row>
    <row r="151" spans="1:7" s="2" customFormat="1" ht="25.5">
      <c r="A151" s="15" t="s">
        <v>399</v>
      </c>
      <c r="B151" s="7" t="s">
        <v>136</v>
      </c>
      <c r="C151" s="7" t="s">
        <v>43</v>
      </c>
      <c r="D151" s="7" t="s">
        <v>37</v>
      </c>
      <c r="E151" s="7" t="s">
        <v>53</v>
      </c>
      <c r="F151" s="5">
        <v>33258100</v>
      </c>
      <c r="G151" s="5">
        <v>34550100</v>
      </c>
    </row>
    <row r="152" spans="1:7" s="2" customFormat="1" ht="38.25">
      <c r="A152" s="14" t="s">
        <v>400</v>
      </c>
      <c r="B152" s="7" t="s">
        <v>137</v>
      </c>
      <c r="C152" s="7" t="s">
        <v>43</v>
      </c>
      <c r="D152" s="7" t="s">
        <v>37</v>
      </c>
      <c r="E152" s="7" t="s">
        <v>51</v>
      </c>
      <c r="F152" s="5">
        <v>2750</v>
      </c>
      <c r="G152" s="5">
        <v>2870</v>
      </c>
    </row>
    <row r="153" spans="1:7" s="2" customFormat="1" ht="38.25">
      <c r="A153" s="15" t="s">
        <v>401</v>
      </c>
      <c r="B153" s="7" t="s">
        <v>137</v>
      </c>
      <c r="C153" s="7" t="s">
        <v>43</v>
      </c>
      <c r="D153" s="7" t="s">
        <v>37</v>
      </c>
      <c r="E153" s="7" t="s">
        <v>53</v>
      </c>
      <c r="F153" s="5">
        <v>181150</v>
      </c>
      <c r="G153" s="5">
        <v>188430</v>
      </c>
    </row>
    <row r="154" spans="1:7" s="2" customFormat="1" ht="38.25">
      <c r="A154" s="14" t="s">
        <v>402</v>
      </c>
      <c r="B154" s="7" t="s">
        <v>138</v>
      </c>
      <c r="C154" s="7" t="s">
        <v>43</v>
      </c>
      <c r="D154" s="7" t="s">
        <v>37</v>
      </c>
      <c r="E154" s="7" t="s">
        <v>51</v>
      </c>
      <c r="F154" s="5">
        <v>400</v>
      </c>
      <c r="G154" s="5">
        <v>400</v>
      </c>
    </row>
    <row r="155" spans="1:7" s="2" customFormat="1" ht="38.25">
      <c r="A155" s="15" t="s">
        <v>403</v>
      </c>
      <c r="B155" s="7" t="s">
        <v>138</v>
      </c>
      <c r="C155" s="7" t="s">
        <v>43</v>
      </c>
      <c r="D155" s="7" t="s">
        <v>37</v>
      </c>
      <c r="E155" s="7" t="s">
        <v>53</v>
      </c>
      <c r="F155" s="5">
        <v>25500</v>
      </c>
      <c r="G155" s="5">
        <v>25500</v>
      </c>
    </row>
    <row r="156" spans="1:7" s="2" customFormat="1" ht="51">
      <c r="A156" s="14" t="s">
        <v>404</v>
      </c>
      <c r="B156" s="7" t="s">
        <v>139</v>
      </c>
      <c r="C156" s="7" t="s">
        <v>43</v>
      </c>
      <c r="D156" s="7" t="s">
        <v>37</v>
      </c>
      <c r="E156" s="7" t="s">
        <v>51</v>
      </c>
      <c r="F156" s="5">
        <v>123500</v>
      </c>
      <c r="G156" s="5">
        <v>130000</v>
      </c>
    </row>
    <row r="157" spans="1:7" s="2" customFormat="1" ht="38.25">
      <c r="A157" s="15" t="s">
        <v>405</v>
      </c>
      <c r="B157" s="7" t="s">
        <v>139</v>
      </c>
      <c r="C157" s="7" t="s">
        <v>43</v>
      </c>
      <c r="D157" s="7" t="s">
        <v>37</v>
      </c>
      <c r="E157" s="7" t="s">
        <v>53</v>
      </c>
      <c r="F157" s="5">
        <v>4813900</v>
      </c>
      <c r="G157" s="5">
        <v>5064500</v>
      </c>
    </row>
    <row r="158" spans="1:7" s="2" customFormat="1" ht="25.5">
      <c r="A158" s="14" t="s">
        <v>406</v>
      </c>
      <c r="B158" s="7" t="s">
        <v>140</v>
      </c>
      <c r="C158" s="7" t="s">
        <v>43</v>
      </c>
      <c r="D158" s="7" t="s">
        <v>37</v>
      </c>
      <c r="E158" s="7" t="s">
        <v>51</v>
      </c>
      <c r="F158" s="5">
        <v>340000</v>
      </c>
      <c r="G158" s="5">
        <v>385000</v>
      </c>
    </row>
    <row r="159" spans="1:7" s="2" customFormat="1" ht="25.5">
      <c r="A159" s="15" t="s">
        <v>407</v>
      </c>
      <c r="B159" s="7" t="s">
        <v>140</v>
      </c>
      <c r="C159" s="7" t="s">
        <v>43</v>
      </c>
      <c r="D159" s="7" t="s">
        <v>37</v>
      </c>
      <c r="E159" s="7" t="s">
        <v>53</v>
      </c>
      <c r="F159" s="5">
        <v>22291200</v>
      </c>
      <c r="G159" s="5">
        <v>25211100</v>
      </c>
    </row>
    <row r="160" spans="1:7" s="2" customFormat="1" ht="47.25" customHeight="1">
      <c r="A160" s="14" t="s">
        <v>422</v>
      </c>
      <c r="B160" s="7" t="s">
        <v>140</v>
      </c>
      <c r="C160" s="7" t="s">
        <v>43</v>
      </c>
      <c r="D160" s="7" t="s">
        <v>40</v>
      </c>
      <c r="E160" s="7" t="s">
        <v>50</v>
      </c>
      <c r="F160" s="5">
        <f>1579000+126500</f>
        <v>1705500</v>
      </c>
      <c r="G160" s="5">
        <f>1579000+126500</f>
        <v>1705500</v>
      </c>
    </row>
    <row r="161" spans="1:7" s="2" customFormat="1" ht="25.5">
      <c r="A161" s="14" t="s">
        <v>406</v>
      </c>
      <c r="B161" s="7" t="s">
        <v>140</v>
      </c>
      <c r="C161" s="7" t="s">
        <v>43</v>
      </c>
      <c r="D161" s="7" t="s">
        <v>40</v>
      </c>
      <c r="E161" s="7" t="s">
        <v>51</v>
      </c>
      <c r="F161" s="5">
        <v>267600</v>
      </c>
      <c r="G161" s="5">
        <v>267600</v>
      </c>
    </row>
    <row r="162" spans="1:7" s="2" customFormat="1" ht="38.25">
      <c r="A162" s="14" t="s">
        <v>408</v>
      </c>
      <c r="B162" s="7" t="s">
        <v>141</v>
      </c>
      <c r="C162" s="7" t="s">
        <v>43</v>
      </c>
      <c r="D162" s="7" t="s">
        <v>37</v>
      </c>
      <c r="E162" s="7" t="s">
        <v>51</v>
      </c>
      <c r="F162" s="5">
        <v>7600</v>
      </c>
      <c r="G162" s="5">
        <v>7600</v>
      </c>
    </row>
    <row r="163" spans="1:7" s="2" customFormat="1" ht="38.25">
      <c r="A163" s="15" t="s">
        <v>409</v>
      </c>
      <c r="B163" s="7" t="s">
        <v>141</v>
      </c>
      <c r="C163" s="7" t="s">
        <v>43</v>
      </c>
      <c r="D163" s="7" t="s">
        <v>37</v>
      </c>
      <c r="E163" s="7" t="s">
        <v>53</v>
      </c>
      <c r="F163" s="5">
        <v>391100</v>
      </c>
      <c r="G163" s="5">
        <v>391100</v>
      </c>
    </row>
    <row r="164" spans="1:7" s="2" customFormat="1" ht="25.5">
      <c r="A164" s="15" t="s">
        <v>410</v>
      </c>
      <c r="B164" s="7" t="s">
        <v>142</v>
      </c>
      <c r="C164" s="7" t="s">
        <v>43</v>
      </c>
      <c r="D164" s="7" t="s">
        <v>37</v>
      </c>
      <c r="E164" s="7" t="s">
        <v>53</v>
      </c>
      <c r="F164" s="5">
        <v>800</v>
      </c>
      <c r="G164" s="5">
        <v>800</v>
      </c>
    </row>
    <row r="165" spans="1:7" s="2" customFormat="1" ht="51">
      <c r="A165" s="14" t="s">
        <v>411</v>
      </c>
      <c r="B165" s="7" t="s">
        <v>143</v>
      </c>
      <c r="C165" s="7" t="s">
        <v>43</v>
      </c>
      <c r="D165" s="7" t="s">
        <v>37</v>
      </c>
      <c r="E165" s="7" t="s">
        <v>51</v>
      </c>
      <c r="F165" s="5">
        <v>27500</v>
      </c>
      <c r="G165" s="5">
        <v>27500</v>
      </c>
    </row>
    <row r="166" spans="1:7" s="2" customFormat="1" ht="51">
      <c r="A166" s="15" t="s">
        <v>412</v>
      </c>
      <c r="B166" s="7" t="s">
        <v>143</v>
      </c>
      <c r="C166" s="7" t="s">
        <v>43</v>
      </c>
      <c r="D166" s="7" t="s">
        <v>37</v>
      </c>
      <c r="E166" s="7" t="s">
        <v>53</v>
      </c>
      <c r="F166" s="5">
        <v>1815100</v>
      </c>
      <c r="G166" s="5">
        <v>1815100</v>
      </c>
    </row>
    <row r="167" spans="1:7" s="2" customFormat="1" ht="25.5">
      <c r="A167" s="15" t="s">
        <v>413</v>
      </c>
      <c r="B167" s="7" t="s">
        <v>147</v>
      </c>
      <c r="C167" s="7" t="s">
        <v>43</v>
      </c>
      <c r="D167" s="7" t="s">
        <v>37</v>
      </c>
      <c r="E167" s="7" t="s">
        <v>53</v>
      </c>
      <c r="F167" s="5">
        <v>6830000</v>
      </c>
      <c r="G167" s="5">
        <v>6955800</v>
      </c>
    </row>
    <row r="168" spans="1:7" s="2" customFormat="1" ht="38.25">
      <c r="A168" s="14" t="s">
        <v>414</v>
      </c>
      <c r="B168" s="7" t="s">
        <v>145</v>
      </c>
      <c r="C168" s="7" t="s">
        <v>43</v>
      </c>
      <c r="D168" s="7" t="s">
        <v>37</v>
      </c>
      <c r="E168" s="7" t="s">
        <v>51</v>
      </c>
      <c r="F168" s="5">
        <v>71100</v>
      </c>
      <c r="G168" s="5">
        <v>74000</v>
      </c>
    </row>
    <row r="169" spans="1:7" s="2" customFormat="1" ht="38.25">
      <c r="A169" s="15" t="s">
        <v>415</v>
      </c>
      <c r="B169" s="7" t="s">
        <v>145</v>
      </c>
      <c r="C169" s="7" t="s">
        <v>43</v>
      </c>
      <c r="D169" s="7" t="s">
        <v>37</v>
      </c>
      <c r="E169" s="7" t="s">
        <v>53</v>
      </c>
      <c r="F169" s="5">
        <v>4672900</v>
      </c>
      <c r="G169" s="5">
        <v>4859800</v>
      </c>
    </row>
    <row r="170" spans="1:7" s="2" customFormat="1" ht="25.5">
      <c r="A170" s="14" t="s">
        <v>416</v>
      </c>
      <c r="B170" s="7" t="s">
        <v>146</v>
      </c>
      <c r="C170" s="7" t="s">
        <v>43</v>
      </c>
      <c r="D170" s="7" t="s">
        <v>37</v>
      </c>
      <c r="E170" s="7" t="s">
        <v>51</v>
      </c>
      <c r="F170" s="5">
        <v>47000</v>
      </c>
      <c r="G170" s="5">
        <v>47000</v>
      </c>
    </row>
    <row r="171" spans="1:7" s="2" customFormat="1" ht="25.5">
      <c r="A171" s="15" t="s">
        <v>417</v>
      </c>
      <c r="B171" s="7" t="s">
        <v>146</v>
      </c>
      <c r="C171" s="7" t="s">
        <v>43</v>
      </c>
      <c r="D171" s="7" t="s">
        <v>37</v>
      </c>
      <c r="E171" s="7" t="s">
        <v>53</v>
      </c>
      <c r="F171" s="5">
        <v>23386700</v>
      </c>
      <c r="G171" s="5">
        <v>23386700</v>
      </c>
    </row>
    <row r="172" spans="1:7" s="2" customFormat="1" ht="40.5" customHeight="1">
      <c r="A172" s="14" t="s">
        <v>423</v>
      </c>
      <c r="B172" s="7" t="s">
        <v>144</v>
      </c>
      <c r="C172" s="7" t="s">
        <v>43</v>
      </c>
      <c r="D172" s="7" t="s">
        <v>40</v>
      </c>
      <c r="E172" s="7" t="s">
        <v>51</v>
      </c>
      <c r="F172" s="5">
        <v>24500</v>
      </c>
      <c r="G172" s="5">
        <v>24500</v>
      </c>
    </row>
    <row r="173" spans="1:7" s="2" customFormat="1" ht="48.75" customHeight="1">
      <c r="A173" s="14" t="s">
        <v>424</v>
      </c>
      <c r="B173" s="7" t="s">
        <v>165</v>
      </c>
      <c r="C173" s="7" t="s">
        <v>43</v>
      </c>
      <c r="D173" s="7" t="s">
        <v>40</v>
      </c>
      <c r="E173" s="7" t="s">
        <v>51</v>
      </c>
      <c r="F173" s="5">
        <v>7200</v>
      </c>
      <c r="G173" s="5">
        <v>7200</v>
      </c>
    </row>
    <row r="174" spans="1:7" s="2" customFormat="1" ht="25.5">
      <c r="A174" s="15" t="s">
        <v>425</v>
      </c>
      <c r="B174" s="7" t="s">
        <v>159</v>
      </c>
      <c r="C174" s="7" t="s">
        <v>43</v>
      </c>
      <c r="D174" s="7" t="s">
        <v>40</v>
      </c>
      <c r="E174" s="7" t="s">
        <v>53</v>
      </c>
      <c r="F174" s="5">
        <v>1260000</v>
      </c>
      <c r="G174" s="5">
        <v>1504800</v>
      </c>
    </row>
    <row r="175" spans="1:7" s="2" customFormat="1" ht="13.5">
      <c r="A175" s="15" t="s">
        <v>426</v>
      </c>
      <c r="B175" s="7" t="s">
        <v>160</v>
      </c>
      <c r="C175" s="7" t="s">
        <v>43</v>
      </c>
      <c r="D175" s="7" t="s">
        <v>40</v>
      </c>
      <c r="E175" s="7" t="s">
        <v>53</v>
      </c>
      <c r="F175" s="5">
        <v>300000</v>
      </c>
      <c r="G175" s="5">
        <v>300000</v>
      </c>
    </row>
    <row r="176" spans="1:7" s="2" customFormat="1" ht="13.5">
      <c r="A176" s="15" t="s">
        <v>427</v>
      </c>
      <c r="B176" s="7" t="s">
        <v>161</v>
      </c>
      <c r="C176" s="7" t="s">
        <v>43</v>
      </c>
      <c r="D176" s="7" t="s">
        <v>40</v>
      </c>
      <c r="E176" s="7" t="s">
        <v>53</v>
      </c>
      <c r="F176" s="5">
        <v>40000</v>
      </c>
      <c r="G176" s="5">
        <v>40000</v>
      </c>
    </row>
    <row r="177" spans="1:12" s="2" customFormat="1" ht="25.5">
      <c r="A177" s="15" t="s">
        <v>428</v>
      </c>
      <c r="B177" s="7" t="s">
        <v>162</v>
      </c>
      <c r="C177" s="7" t="s">
        <v>43</v>
      </c>
      <c r="D177" s="7" t="s">
        <v>40</v>
      </c>
      <c r="E177" s="7" t="s">
        <v>53</v>
      </c>
      <c r="F177" s="5">
        <v>160000</v>
      </c>
      <c r="G177" s="5">
        <v>160000</v>
      </c>
    </row>
    <row r="178" spans="1:12" s="2" customFormat="1" ht="25.5">
      <c r="A178" s="14" t="s">
        <v>429</v>
      </c>
      <c r="B178" s="7" t="s">
        <v>158</v>
      </c>
      <c r="C178" s="7" t="s">
        <v>43</v>
      </c>
      <c r="D178" s="7" t="s">
        <v>40</v>
      </c>
      <c r="E178" s="7" t="s">
        <v>51</v>
      </c>
      <c r="F178" s="5">
        <v>60000</v>
      </c>
      <c r="G178" s="5">
        <v>60000</v>
      </c>
    </row>
    <row r="179" spans="1:12" s="3" customFormat="1" ht="25.5">
      <c r="A179" s="25" t="s">
        <v>55</v>
      </c>
      <c r="B179" s="23" t="s">
        <v>18</v>
      </c>
      <c r="C179" s="23"/>
      <c r="D179" s="23"/>
      <c r="E179" s="23"/>
      <c r="F179" s="6">
        <f t="shared" ref="F179:G179" si="31">F180+F181</f>
        <v>12415623</v>
      </c>
      <c r="G179" s="6">
        <f t="shared" si="31"/>
        <v>12425623</v>
      </c>
    </row>
    <row r="180" spans="1:12" s="2" customFormat="1" ht="51" customHeight="1">
      <c r="A180" s="14" t="s">
        <v>330</v>
      </c>
      <c r="B180" s="7" t="s">
        <v>209</v>
      </c>
      <c r="C180" s="7" t="s">
        <v>36</v>
      </c>
      <c r="D180" s="7" t="s">
        <v>40</v>
      </c>
      <c r="E180" s="7" t="s">
        <v>50</v>
      </c>
      <c r="F180" s="5">
        <v>10168539</v>
      </c>
      <c r="G180" s="5">
        <v>10168539</v>
      </c>
    </row>
    <row r="181" spans="1:12" s="2" customFormat="1" ht="38.25">
      <c r="A181" s="14" t="s">
        <v>373</v>
      </c>
      <c r="B181" s="7" t="s">
        <v>209</v>
      </c>
      <c r="C181" s="7" t="s">
        <v>36</v>
      </c>
      <c r="D181" s="7" t="s">
        <v>40</v>
      </c>
      <c r="E181" s="7" t="s">
        <v>51</v>
      </c>
      <c r="F181" s="5">
        <v>2247084</v>
      </c>
      <c r="G181" s="5">
        <v>2257084</v>
      </c>
    </row>
    <row r="182" spans="1:12" s="3" customFormat="1" ht="25.5">
      <c r="A182" s="26" t="s">
        <v>70</v>
      </c>
      <c r="B182" s="23" t="s">
        <v>22</v>
      </c>
      <c r="C182" s="23"/>
      <c r="D182" s="23"/>
      <c r="E182" s="23"/>
      <c r="F182" s="6">
        <f t="shared" ref="F182:G182" si="32">F184+F185</f>
        <v>1869400</v>
      </c>
      <c r="G182" s="6">
        <f t="shared" si="32"/>
        <v>1924700</v>
      </c>
    </row>
    <row r="183" spans="1:12" s="2" customFormat="1" ht="13.5">
      <c r="A183" s="15" t="s">
        <v>21</v>
      </c>
      <c r="B183" s="7" t="s">
        <v>23</v>
      </c>
      <c r="C183" s="7"/>
      <c r="D183" s="7"/>
      <c r="E183" s="7"/>
      <c r="F183" s="5">
        <f t="shared" ref="F183:G183" si="33">F184</f>
        <v>1869400</v>
      </c>
      <c r="G183" s="5">
        <f t="shared" si="33"/>
        <v>1924700</v>
      </c>
    </row>
    <row r="184" spans="1:12" s="2" customFormat="1" ht="38.25">
      <c r="A184" s="15" t="s">
        <v>437</v>
      </c>
      <c r="B184" s="7" t="s">
        <v>211</v>
      </c>
      <c r="C184" s="7" t="s">
        <v>43</v>
      </c>
      <c r="D184" s="7" t="s">
        <v>39</v>
      </c>
      <c r="E184" s="7" t="s">
        <v>53</v>
      </c>
      <c r="F184" s="5">
        <f>550000+1319400</f>
        <v>1869400</v>
      </c>
      <c r="G184" s="5">
        <f>550000+1374700</f>
        <v>1924700</v>
      </c>
    </row>
    <row r="185" spans="1:12" s="2" customFormat="1" ht="25.5">
      <c r="A185" s="15" t="s">
        <v>273</v>
      </c>
      <c r="B185" s="7" t="s">
        <v>274</v>
      </c>
      <c r="C185" s="7"/>
      <c r="D185" s="7"/>
      <c r="E185" s="7"/>
      <c r="F185" s="5">
        <f t="shared" ref="F185:G186" si="34">F186</f>
        <v>0</v>
      </c>
      <c r="G185" s="5">
        <f t="shared" si="34"/>
        <v>0</v>
      </c>
    </row>
    <row r="186" spans="1:12" s="2" customFormat="1" ht="13.5">
      <c r="A186" s="15" t="s">
        <v>177</v>
      </c>
      <c r="B186" s="7" t="s">
        <v>275</v>
      </c>
      <c r="C186" s="7"/>
      <c r="D186" s="7"/>
      <c r="E186" s="7"/>
      <c r="F186" s="5">
        <f t="shared" si="34"/>
        <v>0</v>
      </c>
      <c r="G186" s="5">
        <f t="shared" si="34"/>
        <v>0</v>
      </c>
      <c r="J186" s="21"/>
      <c r="K186" s="21"/>
      <c r="L186" s="21"/>
    </row>
    <row r="187" spans="1:12" s="2" customFormat="1" ht="15" customHeight="1">
      <c r="A187" s="15" t="s">
        <v>472</v>
      </c>
      <c r="B187" s="7" t="s">
        <v>276</v>
      </c>
      <c r="C187" s="7"/>
      <c r="D187" s="7"/>
      <c r="E187" s="7"/>
      <c r="F187" s="5">
        <f t="shared" ref="F187:G187" si="35">F188</f>
        <v>0</v>
      </c>
      <c r="G187" s="5">
        <f t="shared" si="35"/>
        <v>0</v>
      </c>
      <c r="J187" s="21"/>
      <c r="K187" s="21"/>
      <c r="L187" s="21"/>
    </row>
    <row r="188" spans="1:12" s="2" customFormat="1" ht="25.5">
      <c r="A188" s="15" t="s">
        <v>438</v>
      </c>
      <c r="B188" s="7" t="s">
        <v>277</v>
      </c>
      <c r="C188" s="7" t="s">
        <v>43</v>
      </c>
      <c r="D188" s="7" t="s">
        <v>39</v>
      </c>
      <c r="E188" s="7" t="s">
        <v>1</v>
      </c>
      <c r="F188" s="5">
        <v>0</v>
      </c>
      <c r="G188" s="5">
        <v>0</v>
      </c>
      <c r="J188" s="21"/>
      <c r="K188" s="21"/>
      <c r="L188" s="21"/>
    </row>
    <row r="189" spans="1:12" s="3" customFormat="1" ht="25.5">
      <c r="A189" s="25" t="s">
        <v>69</v>
      </c>
      <c r="B189" s="23" t="s">
        <v>19</v>
      </c>
      <c r="C189" s="23"/>
      <c r="D189" s="23"/>
      <c r="E189" s="23"/>
      <c r="F189" s="6">
        <f t="shared" ref="F189:G189" si="36">F190+F191+F193+F194+F195+F192</f>
        <v>16706000</v>
      </c>
      <c r="G189" s="6">
        <f t="shared" si="36"/>
        <v>16688000</v>
      </c>
    </row>
    <row r="190" spans="1:12" s="2" customFormat="1" ht="51">
      <c r="A190" s="14" t="s">
        <v>330</v>
      </c>
      <c r="B190" s="7" t="s">
        <v>212</v>
      </c>
      <c r="C190" s="7" t="s">
        <v>36</v>
      </c>
      <c r="D190" s="7" t="s">
        <v>48</v>
      </c>
      <c r="E190" s="7" t="s">
        <v>50</v>
      </c>
      <c r="F190" s="5">
        <v>11751500</v>
      </c>
      <c r="G190" s="5">
        <v>11751500</v>
      </c>
    </row>
    <row r="191" spans="1:12" s="2" customFormat="1" ht="38.25">
      <c r="A191" s="14" t="s">
        <v>373</v>
      </c>
      <c r="B191" s="7" t="s">
        <v>212</v>
      </c>
      <c r="C191" s="7" t="s">
        <v>36</v>
      </c>
      <c r="D191" s="7" t="s">
        <v>48</v>
      </c>
      <c r="E191" s="7" t="s">
        <v>51</v>
      </c>
      <c r="F191" s="5">
        <v>1052000</v>
      </c>
      <c r="G191" s="5">
        <v>1052000</v>
      </c>
    </row>
    <row r="192" spans="1:12" s="2" customFormat="1" ht="25.5">
      <c r="A192" s="14" t="s">
        <v>443</v>
      </c>
      <c r="B192" s="7" t="s">
        <v>210</v>
      </c>
      <c r="C192" s="7" t="s">
        <v>39</v>
      </c>
      <c r="D192" s="7" t="s">
        <v>46</v>
      </c>
      <c r="E192" s="7" t="s">
        <v>51</v>
      </c>
      <c r="F192" s="5">
        <v>71000</v>
      </c>
      <c r="G192" s="5">
        <v>71000</v>
      </c>
    </row>
    <row r="193" spans="1:7" s="2" customFormat="1" ht="25.5">
      <c r="A193" s="14" t="s">
        <v>440</v>
      </c>
      <c r="B193" s="7" t="s">
        <v>213</v>
      </c>
      <c r="C193" s="7" t="s">
        <v>36</v>
      </c>
      <c r="D193" s="7" t="s">
        <v>48</v>
      </c>
      <c r="E193" s="7" t="s">
        <v>51</v>
      </c>
      <c r="F193" s="5">
        <f>3596900+89600</f>
        <v>3686500</v>
      </c>
      <c r="G193" s="5">
        <v>3668500</v>
      </c>
    </row>
    <row r="194" spans="1:7" s="2" customFormat="1" ht="25.5">
      <c r="A194" s="14" t="s">
        <v>441</v>
      </c>
      <c r="B194" s="7" t="s">
        <v>213</v>
      </c>
      <c r="C194" s="7" t="s">
        <v>36</v>
      </c>
      <c r="D194" s="7" t="s">
        <v>48</v>
      </c>
      <c r="E194" s="7" t="s">
        <v>52</v>
      </c>
      <c r="F194" s="5">
        <v>145000</v>
      </c>
      <c r="G194" s="5">
        <v>145000</v>
      </c>
    </row>
    <row r="195" spans="1:7" s="2" customFormat="1" ht="25.5">
      <c r="A195" s="14" t="s">
        <v>442</v>
      </c>
      <c r="B195" s="7" t="s">
        <v>131</v>
      </c>
      <c r="C195" s="7" t="s">
        <v>36</v>
      </c>
      <c r="D195" s="7" t="s">
        <v>48</v>
      </c>
      <c r="E195" s="7" t="s">
        <v>51</v>
      </c>
      <c r="F195" s="5">
        <v>0</v>
      </c>
      <c r="G195" s="5">
        <v>0</v>
      </c>
    </row>
    <row r="196" spans="1:7" s="3" customFormat="1" ht="25.5">
      <c r="A196" s="26" t="s">
        <v>255</v>
      </c>
      <c r="B196" s="23" t="s">
        <v>256</v>
      </c>
      <c r="C196" s="23"/>
      <c r="D196" s="23"/>
      <c r="E196" s="23"/>
      <c r="F196" s="6">
        <f t="shared" ref="F196:G196" si="37">F197</f>
        <v>0</v>
      </c>
      <c r="G196" s="6">
        <f t="shared" si="37"/>
        <v>0</v>
      </c>
    </row>
    <row r="197" spans="1:7" s="2" customFormat="1" ht="25.5">
      <c r="A197" s="14" t="s">
        <v>343</v>
      </c>
      <c r="B197" s="7" t="s">
        <v>257</v>
      </c>
      <c r="C197" s="7" t="s">
        <v>44</v>
      </c>
      <c r="D197" s="7" t="s">
        <v>38</v>
      </c>
      <c r="E197" s="7" t="s">
        <v>51</v>
      </c>
      <c r="F197" s="5">
        <v>0</v>
      </c>
      <c r="G197" s="5">
        <v>0</v>
      </c>
    </row>
    <row r="198" spans="1:7" s="3" customFormat="1" ht="25.5">
      <c r="A198" s="26" t="s">
        <v>74</v>
      </c>
      <c r="B198" s="23" t="s">
        <v>13</v>
      </c>
      <c r="C198" s="23"/>
      <c r="D198" s="23"/>
      <c r="E198" s="23"/>
      <c r="F198" s="6">
        <f t="shared" ref="F198:G198" si="38">F199+F200+F201+F202+F203+F204+F205+F206</f>
        <v>33573161</v>
      </c>
      <c r="G198" s="6">
        <f t="shared" si="38"/>
        <v>35631161</v>
      </c>
    </row>
    <row r="199" spans="1:7" s="2" customFormat="1" ht="25.5">
      <c r="A199" s="14" t="s">
        <v>347</v>
      </c>
      <c r="B199" s="7" t="s">
        <v>168</v>
      </c>
      <c r="C199" s="7" t="s">
        <v>39</v>
      </c>
      <c r="D199" s="7" t="s">
        <v>41</v>
      </c>
      <c r="E199" s="7" t="s">
        <v>51</v>
      </c>
      <c r="F199" s="5">
        <v>9008061</v>
      </c>
      <c r="G199" s="5">
        <v>11066061</v>
      </c>
    </row>
    <row r="200" spans="1:7" s="2" customFormat="1" ht="25.5">
      <c r="A200" s="14" t="s">
        <v>348</v>
      </c>
      <c r="B200" s="7" t="s">
        <v>169</v>
      </c>
      <c r="C200" s="7" t="s">
        <v>39</v>
      </c>
      <c r="D200" s="7" t="s">
        <v>41</v>
      </c>
      <c r="E200" s="7" t="s">
        <v>51</v>
      </c>
      <c r="F200" s="5">
        <v>320000</v>
      </c>
      <c r="G200" s="5">
        <v>320000</v>
      </c>
    </row>
    <row r="201" spans="1:7" s="2" customFormat="1" ht="25.5">
      <c r="A201" s="14" t="s">
        <v>349</v>
      </c>
      <c r="B201" s="7" t="s">
        <v>170</v>
      </c>
      <c r="C201" s="7" t="s">
        <v>39</v>
      </c>
      <c r="D201" s="7" t="s">
        <v>41</v>
      </c>
      <c r="E201" s="7" t="s">
        <v>51</v>
      </c>
      <c r="F201" s="5">
        <v>750000</v>
      </c>
      <c r="G201" s="5">
        <v>750000</v>
      </c>
    </row>
    <row r="202" spans="1:7" s="2" customFormat="1" ht="25.5">
      <c r="A202" s="14" t="s">
        <v>350</v>
      </c>
      <c r="B202" s="7" t="s">
        <v>171</v>
      </c>
      <c r="C202" s="7" t="s">
        <v>39</v>
      </c>
      <c r="D202" s="7" t="s">
        <v>41</v>
      </c>
      <c r="E202" s="7" t="s">
        <v>51</v>
      </c>
      <c r="F202" s="5">
        <v>200000</v>
      </c>
      <c r="G202" s="5">
        <v>200000</v>
      </c>
    </row>
    <row r="203" spans="1:7" s="2" customFormat="1" ht="13.5">
      <c r="A203" s="14" t="s">
        <v>351</v>
      </c>
      <c r="B203" s="7" t="s">
        <v>172</v>
      </c>
      <c r="C203" s="7" t="s">
        <v>39</v>
      </c>
      <c r="D203" s="7" t="s">
        <v>41</v>
      </c>
      <c r="E203" s="7" t="s">
        <v>51</v>
      </c>
      <c r="F203" s="5">
        <v>1600000</v>
      </c>
      <c r="G203" s="5">
        <v>1600000</v>
      </c>
    </row>
    <row r="204" spans="1:7" s="2" customFormat="1" ht="25.5">
      <c r="A204" s="14" t="s">
        <v>352</v>
      </c>
      <c r="B204" s="7" t="s">
        <v>173</v>
      </c>
      <c r="C204" s="7" t="s">
        <v>39</v>
      </c>
      <c r="D204" s="7" t="s">
        <v>41</v>
      </c>
      <c r="E204" s="7" t="s">
        <v>51</v>
      </c>
      <c r="F204" s="5">
        <v>462000</v>
      </c>
      <c r="G204" s="5">
        <v>462000</v>
      </c>
    </row>
    <row r="205" spans="1:7" s="2" customFormat="1" ht="25.5">
      <c r="A205" s="14" t="s">
        <v>353</v>
      </c>
      <c r="B205" s="7" t="s">
        <v>174</v>
      </c>
      <c r="C205" s="7" t="s">
        <v>39</v>
      </c>
      <c r="D205" s="7" t="s">
        <v>41</v>
      </c>
      <c r="E205" s="7" t="s">
        <v>51</v>
      </c>
      <c r="F205" s="5">
        <v>100000</v>
      </c>
      <c r="G205" s="5">
        <v>100000</v>
      </c>
    </row>
    <row r="206" spans="1:7" s="2" customFormat="1" ht="25.5">
      <c r="A206" s="14" t="s">
        <v>346</v>
      </c>
      <c r="B206" s="7" t="s">
        <v>167</v>
      </c>
      <c r="C206" s="7" t="s">
        <v>39</v>
      </c>
      <c r="D206" s="7" t="s">
        <v>41</v>
      </c>
      <c r="E206" s="7" t="s">
        <v>51</v>
      </c>
      <c r="F206" s="5">
        <f>21133100</f>
        <v>21133100</v>
      </c>
      <c r="G206" s="5">
        <f>21133100</f>
        <v>21133100</v>
      </c>
    </row>
    <row r="207" spans="1:7" s="3" customFormat="1" ht="25.5">
      <c r="A207" s="26" t="s">
        <v>259</v>
      </c>
      <c r="B207" s="23" t="s">
        <v>16</v>
      </c>
      <c r="C207" s="23"/>
      <c r="D207" s="23"/>
      <c r="E207" s="23"/>
      <c r="F207" s="6">
        <f t="shared" ref="F207:G207" si="39">F208</f>
        <v>800000</v>
      </c>
      <c r="G207" s="6">
        <f t="shared" si="39"/>
        <v>800000</v>
      </c>
    </row>
    <row r="208" spans="1:7" s="2" customFormat="1" ht="25.5">
      <c r="A208" s="14" t="s">
        <v>342</v>
      </c>
      <c r="B208" s="7" t="s">
        <v>128</v>
      </c>
      <c r="C208" s="7" t="s">
        <v>40</v>
      </c>
      <c r="D208" s="7" t="s">
        <v>44</v>
      </c>
      <c r="E208" s="7" t="s">
        <v>51</v>
      </c>
      <c r="F208" s="5">
        <v>800000</v>
      </c>
      <c r="G208" s="5">
        <v>800000</v>
      </c>
    </row>
    <row r="209" spans="1:7" s="3" customFormat="1" ht="13.5">
      <c r="A209" s="26" t="s">
        <v>71</v>
      </c>
      <c r="B209" s="23" t="s">
        <v>15</v>
      </c>
      <c r="C209" s="23"/>
      <c r="D209" s="23"/>
      <c r="E209" s="23"/>
      <c r="F209" s="6">
        <f t="shared" ref="F209:G209" si="40">F210+F211+F212+F213+F214+F215+F216+F217+F218+F219+F220+F221+F222+F223+F224</f>
        <v>42105539</v>
      </c>
      <c r="G209" s="6">
        <f t="shared" si="40"/>
        <v>39245739</v>
      </c>
    </row>
    <row r="210" spans="1:7" s="2" customFormat="1" ht="51">
      <c r="A210" s="14" t="s">
        <v>330</v>
      </c>
      <c r="B210" s="7" t="s">
        <v>186</v>
      </c>
      <c r="C210" s="7" t="s">
        <v>44</v>
      </c>
      <c r="D210" s="7" t="s">
        <v>44</v>
      </c>
      <c r="E210" s="7" t="s">
        <v>50</v>
      </c>
      <c r="F210" s="5">
        <v>9610468</v>
      </c>
      <c r="G210" s="5">
        <v>9610468</v>
      </c>
    </row>
    <row r="211" spans="1:7" s="2" customFormat="1" ht="31.5" customHeight="1">
      <c r="A211" s="14" t="s">
        <v>331</v>
      </c>
      <c r="B211" s="7" t="s">
        <v>186</v>
      </c>
      <c r="C211" s="7" t="s">
        <v>44</v>
      </c>
      <c r="D211" s="7" t="s">
        <v>44</v>
      </c>
      <c r="E211" s="7" t="s">
        <v>51</v>
      </c>
      <c r="F211" s="5">
        <v>1608734</v>
      </c>
      <c r="G211" s="5">
        <v>1608734</v>
      </c>
    </row>
    <row r="212" spans="1:7" s="2" customFormat="1" ht="25.5">
      <c r="A212" s="14" t="s">
        <v>332</v>
      </c>
      <c r="B212" s="7" t="s">
        <v>186</v>
      </c>
      <c r="C212" s="7" t="s">
        <v>44</v>
      </c>
      <c r="D212" s="7" t="s">
        <v>44</v>
      </c>
      <c r="E212" s="7" t="s">
        <v>52</v>
      </c>
      <c r="F212" s="5">
        <v>641368</v>
      </c>
      <c r="G212" s="5">
        <v>641368</v>
      </c>
    </row>
    <row r="213" spans="1:7" s="2" customFormat="1" ht="25.5">
      <c r="A213" s="14" t="s">
        <v>445</v>
      </c>
      <c r="B213" s="7" t="s">
        <v>192</v>
      </c>
      <c r="C213" s="7" t="s">
        <v>44</v>
      </c>
      <c r="D213" s="7" t="s">
        <v>37</v>
      </c>
      <c r="E213" s="7" t="s">
        <v>51</v>
      </c>
      <c r="F213" s="5">
        <v>10460000</v>
      </c>
      <c r="G213" s="5">
        <v>7600200</v>
      </c>
    </row>
    <row r="214" spans="1:7" s="2" customFormat="1" ht="51">
      <c r="A214" s="14" t="s">
        <v>374</v>
      </c>
      <c r="B214" s="7" t="s">
        <v>188</v>
      </c>
      <c r="C214" s="7" t="s">
        <v>44</v>
      </c>
      <c r="D214" s="7" t="s">
        <v>44</v>
      </c>
      <c r="E214" s="7" t="s">
        <v>50</v>
      </c>
      <c r="F214" s="5">
        <v>2125526</v>
      </c>
      <c r="G214" s="5">
        <v>2125526</v>
      </c>
    </row>
    <row r="215" spans="1:7" s="2" customFormat="1" ht="38.25">
      <c r="A215" s="14" t="s">
        <v>444</v>
      </c>
      <c r="B215" s="7" t="s">
        <v>166</v>
      </c>
      <c r="C215" s="7" t="s">
        <v>39</v>
      </c>
      <c r="D215" s="7" t="s">
        <v>44</v>
      </c>
      <c r="E215" s="7" t="s">
        <v>51</v>
      </c>
      <c r="F215" s="5">
        <v>654200</v>
      </c>
      <c r="G215" s="5">
        <v>654200</v>
      </c>
    </row>
    <row r="216" spans="1:7" s="2" customFormat="1" ht="25.5">
      <c r="A216" s="14" t="s">
        <v>446</v>
      </c>
      <c r="B216" s="7" t="s">
        <v>193</v>
      </c>
      <c r="C216" s="7" t="s">
        <v>44</v>
      </c>
      <c r="D216" s="7" t="s">
        <v>37</v>
      </c>
      <c r="E216" s="7" t="s">
        <v>51</v>
      </c>
      <c r="F216" s="5">
        <v>950000</v>
      </c>
      <c r="G216" s="5">
        <v>950000</v>
      </c>
    </row>
    <row r="217" spans="1:7" s="2" customFormat="1" ht="13.5">
      <c r="A217" s="14" t="s">
        <v>447</v>
      </c>
      <c r="B217" s="7" t="s">
        <v>194</v>
      </c>
      <c r="C217" s="7" t="s">
        <v>44</v>
      </c>
      <c r="D217" s="7" t="s">
        <v>37</v>
      </c>
      <c r="E217" s="7" t="s">
        <v>51</v>
      </c>
      <c r="F217" s="5">
        <v>4462367</v>
      </c>
      <c r="G217" s="5">
        <v>4462367</v>
      </c>
    </row>
    <row r="218" spans="1:7" s="2" customFormat="1" ht="25.5">
      <c r="A218" s="14" t="s">
        <v>448</v>
      </c>
      <c r="B218" s="7" t="s">
        <v>195</v>
      </c>
      <c r="C218" s="7" t="s">
        <v>44</v>
      </c>
      <c r="D218" s="7" t="s">
        <v>37</v>
      </c>
      <c r="E218" s="7" t="s">
        <v>51</v>
      </c>
      <c r="F218" s="5">
        <v>2641608</v>
      </c>
      <c r="G218" s="5">
        <v>2641608</v>
      </c>
    </row>
    <row r="219" spans="1:7" s="2" customFormat="1" ht="27" customHeight="1">
      <c r="A219" s="14" t="s">
        <v>449</v>
      </c>
      <c r="B219" s="7" t="s">
        <v>196</v>
      </c>
      <c r="C219" s="7" t="s">
        <v>44</v>
      </c>
      <c r="D219" s="7" t="s">
        <v>37</v>
      </c>
      <c r="E219" s="7" t="s">
        <v>50</v>
      </c>
      <c r="F219" s="5">
        <v>4697073</v>
      </c>
      <c r="G219" s="5">
        <v>4697073</v>
      </c>
    </row>
    <row r="220" spans="1:7" s="2" customFormat="1" ht="25.5">
      <c r="A220" s="14" t="s">
        <v>450</v>
      </c>
      <c r="B220" s="7" t="s">
        <v>196</v>
      </c>
      <c r="C220" s="7" t="s">
        <v>44</v>
      </c>
      <c r="D220" s="7" t="s">
        <v>37</v>
      </c>
      <c r="E220" s="7" t="s">
        <v>51</v>
      </c>
      <c r="F220" s="5">
        <v>3731600</v>
      </c>
      <c r="G220" s="5">
        <v>3731600</v>
      </c>
    </row>
    <row r="221" spans="1:7" s="2" customFormat="1" ht="25.5">
      <c r="A221" s="14" t="s">
        <v>451</v>
      </c>
      <c r="B221" s="7" t="s">
        <v>196</v>
      </c>
      <c r="C221" s="7" t="s">
        <v>44</v>
      </c>
      <c r="D221" s="7" t="s">
        <v>37</v>
      </c>
      <c r="E221" s="7" t="s">
        <v>52</v>
      </c>
      <c r="F221" s="5">
        <v>264195</v>
      </c>
      <c r="G221" s="5">
        <v>264195</v>
      </c>
    </row>
    <row r="222" spans="1:7" s="2" customFormat="1" ht="51">
      <c r="A222" s="14" t="s">
        <v>453</v>
      </c>
      <c r="B222" s="7" t="s">
        <v>187</v>
      </c>
      <c r="C222" s="7" t="s">
        <v>44</v>
      </c>
      <c r="D222" s="7" t="s">
        <v>44</v>
      </c>
      <c r="E222" s="7" t="s">
        <v>50</v>
      </c>
      <c r="F222" s="5">
        <f>44660+4800</f>
        <v>49460</v>
      </c>
      <c r="G222" s="5">
        <f>44660+4800</f>
        <v>49460</v>
      </c>
    </row>
    <row r="223" spans="1:7" s="2" customFormat="1" ht="38.25">
      <c r="A223" s="14" t="s">
        <v>454</v>
      </c>
      <c r="B223" s="7" t="s">
        <v>187</v>
      </c>
      <c r="C223" s="7" t="s">
        <v>44</v>
      </c>
      <c r="D223" s="7" t="s">
        <v>44</v>
      </c>
      <c r="E223" s="7" t="s">
        <v>51</v>
      </c>
      <c r="F223" s="5">
        <v>17940</v>
      </c>
      <c r="G223" s="5">
        <v>17940</v>
      </c>
    </row>
    <row r="224" spans="1:7" s="2" customFormat="1" ht="13.5">
      <c r="A224" s="14" t="s">
        <v>223</v>
      </c>
      <c r="B224" s="7" t="s">
        <v>224</v>
      </c>
      <c r="C224" s="7"/>
      <c r="D224" s="7"/>
      <c r="E224" s="7"/>
      <c r="F224" s="5">
        <f t="shared" ref="F224:G225" si="41">F225</f>
        <v>191000</v>
      </c>
      <c r="G224" s="5">
        <f t="shared" si="41"/>
        <v>191000</v>
      </c>
    </row>
    <row r="225" spans="1:7" s="2" customFormat="1" ht="13.5">
      <c r="A225" s="14" t="s">
        <v>225</v>
      </c>
      <c r="B225" s="7" t="s">
        <v>226</v>
      </c>
      <c r="C225" s="7"/>
      <c r="D225" s="7"/>
      <c r="E225" s="7"/>
      <c r="F225" s="5">
        <f t="shared" si="41"/>
        <v>191000</v>
      </c>
      <c r="G225" s="5">
        <f t="shared" si="41"/>
        <v>191000</v>
      </c>
    </row>
    <row r="226" spans="1:7" s="2" customFormat="1" ht="25.5">
      <c r="A226" s="14" t="s">
        <v>452</v>
      </c>
      <c r="B226" s="7" t="s">
        <v>227</v>
      </c>
      <c r="C226" s="7" t="s">
        <v>44</v>
      </c>
      <c r="D226" s="7" t="s">
        <v>37</v>
      </c>
      <c r="E226" s="7" t="s">
        <v>51</v>
      </c>
      <c r="F226" s="20">
        <v>191000</v>
      </c>
      <c r="G226" s="20">
        <v>191000</v>
      </c>
    </row>
    <row r="227" spans="1:7" s="3" customFormat="1" ht="25.5">
      <c r="A227" s="26" t="s">
        <v>67</v>
      </c>
      <c r="B227" s="23" t="s">
        <v>14</v>
      </c>
      <c r="C227" s="23"/>
      <c r="D227" s="23"/>
      <c r="E227" s="23"/>
      <c r="F227" s="6">
        <f t="shared" ref="F227:G227" si="42">F228+F229+F230+F231+F232+F233+F234+F235+F236+F237+F238+F239+F240+F241+F242+F243</f>
        <v>73827000</v>
      </c>
      <c r="G227" s="6">
        <f t="shared" si="42"/>
        <v>66724300</v>
      </c>
    </row>
    <row r="228" spans="1:7" s="2" customFormat="1" ht="60" customHeight="1">
      <c r="A228" s="14" t="s">
        <v>330</v>
      </c>
      <c r="B228" s="7" t="s">
        <v>216</v>
      </c>
      <c r="C228" s="7" t="s">
        <v>42</v>
      </c>
      <c r="D228" s="7" t="s">
        <v>39</v>
      </c>
      <c r="E228" s="7" t="s">
        <v>50</v>
      </c>
      <c r="F228" s="5">
        <v>1659488</v>
      </c>
      <c r="G228" s="5">
        <v>1659488</v>
      </c>
    </row>
    <row r="229" spans="1:7" s="2" customFormat="1" ht="38.25">
      <c r="A229" s="14" t="s">
        <v>373</v>
      </c>
      <c r="B229" s="7" t="s">
        <v>216</v>
      </c>
      <c r="C229" s="7" t="s">
        <v>42</v>
      </c>
      <c r="D229" s="7" t="s">
        <v>39</v>
      </c>
      <c r="E229" s="7" t="s">
        <v>51</v>
      </c>
      <c r="F229" s="5">
        <f>114750-9000</f>
        <v>105750</v>
      </c>
      <c r="G229" s="5">
        <f>114750-9000-10000</f>
        <v>95750</v>
      </c>
    </row>
    <row r="230" spans="1:7" s="2" customFormat="1" ht="25.5">
      <c r="A230" s="14" t="s">
        <v>362</v>
      </c>
      <c r="B230" s="7" t="s">
        <v>219</v>
      </c>
      <c r="C230" s="7" t="s">
        <v>42</v>
      </c>
      <c r="D230" s="7" t="s">
        <v>36</v>
      </c>
      <c r="E230" s="7" t="s">
        <v>51</v>
      </c>
      <c r="F230" s="5">
        <v>397697</v>
      </c>
      <c r="G230" s="5">
        <v>397697</v>
      </c>
    </row>
    <row r="231" spans="1:7" s="2" customFormat="1" ht="57.75" customHeight="1">
      <c r="A231" s="14" t="s">
        <v>374</v>
      </c>
      <c r="B231" s="7" t="s">
        <v>217</v>
      </c>
      <c r="C231" s="7" t="s">
        <v>42</v>
      </c>
      <c r="D231" s="7" t="s">
        <v>39</v>
      </c>
      <c r="E231" s="7" t="s">
        <v>50</v>
      </c>
      <c r="F231" s="5">
        <v>3740605</v>
      </c>
      <c r="G231" s="5">
        <v>3740605</v>
      </c>
    </row>
    <row r="232" spans="1:7" s="2" customFormat="1" ht="38.25">
      <c r="A232" s="14" t="s">
        <v>375</v>
      </c>
      <c r="B232" s="7" t="s">
        <v>217</v>
      </c>
      <c r="C232" s="7" t="s">
        <v>42</v>
      </c>
      <c r="D232" s="7" t="s">
        <v>39</v>
      </c>
      <c r="E232" s="7" t="s">
        <v>51</v>
      </c>
      <c r="F232" s="5">
        <v>170190</v>
      </c>
      <c r="G232" s="5">
        <v>170190</v>
      </c>
    </row>
    <row r="233" spans="1:7" s="2" customFormat="1" ht="38.25">
      <c r="A233" s="9" t="s">
        <v>376</v>
      </c>
      <c r="B233" s="7" t="s">
        <v>220</v>
      </c>
      <c r="C233" s="7" t="s">
        <v>45</v>
      </c>
      <c r="D233" s="7" t="s">
        <v>37</v>
      </c>
      <c r="E233" s="7" t="s">
        <v>0</v>
      </c>
      <c r="F233" s="5">
        <v>32902283</v>
      </c>
      <c r="G233" s="5">
        <v>32902283</v>
      </c>
    </row>
    <row r="234" spans="1:7" s="2" customFormat="1" ht="25.5">
      <c r="A234" s="9" t="s">
        <v>364</v>
      </c>
      <c r="B234" s="7" t="s">
        <v>363</v>
      </c>
      <c r="C234" s="7" t="s">
        <v>42</v>
      </c>
      <c r="D234" s="7" t="s">
        <v>36</v>
      </c>
      <c r="E234" s="7" t="s">
        <v>0</v>
      </c>
      <c r="F234" s="5">
        <v>13575446</v>
      </c>
      <c r="G234" s="5">
        <f>16475446-2000000</f>
        <v>14475446</v>
      </c>
    </row>
    <row r="235" spans="1:7" s="2" customFormat="1" ht="42" customHeight="1">
      <c r="A235" s="14" t="s">
        <v>365</v>
      </c>
      <c r="B235" s="7" t="s">
        <v>228</v>
      </c>
      <c r="C235" s="7" t="s">
        <v>42</v>
      </c>
      <c r="D235" s="7" t="s">
        <v>36</v>
      </c>
      <c r="E235" s="7" t="s">
        <v>50</v>
      </c>
      <c r="F235" s="5">
        <v>2379574</v>
      </c>
      <c r="G235" s="5">
        <v>2379574</v>
      </c>
    </row>
    <row r="236" spans="1:7" s="2" customFormat="1" ht="25.5">
      <c r="A236" s="14" t="s">
        <v>366</v>
      </c>
      <c r="B236" s="7" t="s">
        <v>228</v>
      </c>
      <c r="C236" s="7" t="s">
        <v>42</v>
      </c>
      <c r="D236" s="7" t="s">
        <v>36</v>
      </c>
      <c r="E236" s="7" t="s">
        <v>51</v>
      </c>
      <c r="F236" s="5">
        <v>226430</v>
      </c>
      <c r="G236" s="5">
        <v>226430</v>
      </c>
    </row>
    <row r="237" spans="1:7" s="2" customFormat="1" ht="25.5">
      <c r="A237" s="9" t="s">
        <v>367</v>
      </c>
      <c r="B237" s="7" t="s">
        <v>228</v>
      </c>
      <c r="C237" s="7" t="s">
        <v>42</v>
      </c>
      <c r="D237" s="7" t="s">
        <v>36</v>
      </c>
      <c r="E237" s="7" t="s">
        <v>0</v>
      </c>
      <c r="F237" s="5">
        <v>3343080</v>
      </c>
      <c r="G237" s="5">
        <v>3741080</v>
      </c>
    </row>
    <row r="238" spans="1:7" s="2" customFormat="1" ht="13.5">
      <c r="A238" s="14" t="s">
        <v>368</v>
      </c>
      <c r="B238" s="7" t="s">
        <v>228</v>
      </c>
      <c r="C238" s="7" t="s">
        <v>42</v>
      </c>
      <c r="D238" s="7" t="s">
        <v>36</v>
      </c>
      <c r="E238" s="7" t="s">
        <v>52</v>
      </c>
      <c r="F238" s="5">
        <v>9521</v>
      </c>
      <c r="G238" s="5">
        <v>9521</v>
      </c>
    </row>
    <row r="239" spans="1:7" s="2" customFormat="1" ht="51.75" customHeight="1">
      <c r="A239" s="14" t="s">
        <v>369</v>
      </c>
      <c r="B239" s="7" t="s">
        <v>229</v>
      </c>
      <c r="C239" s="7" t="s">
        <v>42</v>
      </c>
      <c r="D239" s="7" t="s">
        <v>36</v>
      </c>
      <c r="E239" s="7" t="s">
        <v>50</v>
      </c>
      <c r="F239" s="5">
        <v>5800887</v>
      </c>
      <c r="G239" s="5">
        <v>5900887</v>
      </c>
    </row>
    <row r="240" spans="1:7" s="2" customFormat="1" ht="25.5">
      <c r="A240" s="14" t="s">
        <v>370</v>
      </c>
      <c r="B240" s="7" t="s">
        <v>229</v>
      </c>
      <c r="C240" s="7" t="s">
        <v>42</v>
      </c>
      <c r="D240" s="7" t="s">
        <v>36</v>
      </c>
      <c r="E240" s="7" t="s">
        <v>51</v>
      </c>
      <c r="F240" s="5">
        <v>779568</v>
      </c>
      <c r="G240" s="5">
        <v>779568</v>
      </c>
    </row>
    <row r="241" spans="1:7" s="2" customFormat="1" ht="25.5">
      <c r="A241" s="14" t="s">
        <v>371</v>
      </c>
      <c r="B241" s="7" t="s">
        <v>229</v>
      </c>
      <c r="C241" s="7" t="s">
        <v>42</v>
      </c>
      <c r="D241" s="7" t="s">
        <v>36</v>
      </c>
      <c r="E241" s="7" t="s">
        <v>52</v>
      </c>
      <c r="F241" s="5">
        <v>9216</v>
      </c>
      <c r="G241" s="5">
        <v>9216</v>
      </c>
    </row>
    <row r="242" spans="1:7" s="2" customFormat="1" ht="38.25">
      <c r="A242" s="14" t="s">
        <v>372</v>
      </c>
      <c r="B242" s="7" t="s">
        <v>230</v>
      </c>
      <c r="C242" s="7" t="s">
        <v>42</v>
      </c>
      <c r="D242" s="7" t="s">
        <v>36</v>
      </c>
      <c r="E242" s="7" t="s">
        <v>51</v>
      </c>
      <c r="F242" s="5">
        <f>225300+11265</f>
        <v>236565</v>
      </c>
      <c r="G242" s="5">
        <f>225300+11265</f>
        <v>236565</v>
      </c>
    </row>
    <row r="243" spans="1:7" s="2" customFormat="1" ht="13.5">
      <c r="A243" s="9" t="s">
        <v>221</v>
      </c>
      <c r="B243" s="7" t="s">
        <v>222</v>
      </c>
      <c r="C243" s="7"/>
      <c r="D243" s="7"/>
      <c r="E243" s="7"/>
      <c r="F243" s="5">
        <f t="shared" ref="F243:G244" si="43">F244</f>
        <v>8490700</v>
      </c>
      <c r="G243" s="5">
        <f t="shared" si="43"/>
        <v>0</v>
      </c>
    </row>
    <row r="244" spans="1:7" s="2" customFormat="1" ht="13.5">
      <c r="A244" s="14" t="s">
        <v>101</v>
      </c>
      <c r="B244" s="7" t="s">
        <v>100</v>
      </c>
      <c r="C244" s="7"/>
      <c r="D244" s="7"/>
      <c r="E244" s="7"/>
      <c r="F244" s="5">
        <f t="shared" si="43"/>
        <v>8490700</v>
      </c>
      <c r="G244" s="5">
        <f t="shared" si="43"/>
        <v>0</v>
      </c>
    </row>
    <row r="245" spans="1:7" s="2" customFormat="1" ht="38.25">
      <c r="A245" s="9" t="s">
        <v>377</v>
      </c>
      <c r="B245" s="7" t="s">
        <v>102</v>
      </c>
      <c r="C245" s="7" t="s">
        <v>45</v>
      </c>
      <c r="D245" s="7" t="s">
        <v>37</v>
      </c>
      <c r="E245" s="7" t="s">
        <v>0</v>
      </c>
      <c r="F245" s="5">
        <v>8490700</v>
      </c>
      <c r="G245" s="5">
        <v>0</v>
      </c>
    </row>
    <row r="246" spans="1:7" s="3" customFormat="1" ht="25.5">
      <c r="A246" s="30" t="s">
        <v>60</v>
      </c>
      <c r="B246" s="23" t="s">
        <v>27</v>
      </c>
      <c r="C246" s="23"/>
      <c r="D246" s="23"/>
      <c r="E246" s="23"/>
      <c r="F246" s="6">
        <f t="shared" ref="F246:G246" si="44">F247+F248+F249+F250</f>
        <v>1125000</v>
      </c>
      <c r="G246" s="6">
        <f t="shared" si="44"/>
        <v>1125000</v>
      </c>
    </row>
    <row r="247" spans="1:7" s="2" customFormat="1" ht="38.25">
      <c r="A247" s="9" t="s">
        <v>345</v>
      </c>
      <c r="B247" s="7" t="s">
        <v>130</v>
      </c>
      <c r="C247" s="7" t="s">
        <v>28</v>
      </c>
      <c r="D247" s="7" t="s">
        <v>38</v>
      </c>
      <c r="E247" s="7" t="s">
        <v>0</v>
      </c>
      <c r="F247" s="5">
        <v>200000</v>
      </c>
      <c r="G247" s="5">
        <v>200000</v>
      </c>
    </row>
    <row r="248" spans="1:7" s="2" customFormat="1" ht="25.5">
      <c r="A248" s="14" t="s">
        <v>431</v>
      </c>
      <c r="B248" s="7" t="s">
        <v>253</v>
      </c>
      <c r="C248" s="7" t="s">
        <v>39</v>
      </c>
      <c r="D248" s="7" t="s">
        <v>44</v>
      </c>
      <c r="E248" s="7" t="s">
        <v>51</v>
      </c>
      <c r="F248" s="5">
        <v>0</v>
      </c>
      <c r="G248" s="5">
        <v>0</v>
      </c>
    </row>
    <row r="249" spans="1:7" s="2" customFormat="1" ht="25.5">
      <c r="A249" s="9" t="s">
        <v>435</v>
      </c>
      <c r="B249" s="7" t="s">
        <v>163</v>
      </c>
      <c r="C249" s="7" t="s">
        <v>43</v>
      </c>
      <c r="D249" s="7" t="s">
        <v>40</v>
      </c>
      <c r="E249" s="7" t="s">
        <v>0</v>
      </c>
      <c r="F249" s="5">
        <v>785000</v>
      </c>
      <c r="G249" s="5">
        <v>785000</v>
      </c>
    </row>
    <row r="250" spans="1:7" s="2" customFormat="1" ht="38.25">
      <c r="A250" s="9" t="s">
        <v>436</v>
      </c>
      <c r="B250" s="7" t="s">
        <v>164</v>
      </c>
      <c r="C250" s="7" t="s">
        <v>43</v>
      </c>
      <c r="D250" s="7" t="s">
        <v>40</v>
      </c>
      <c r="E250" s="7" t="s">
        <v>0</v>
      </c>
      <c r="F250" s="5">
        <v>140000</v>
      </c>
      <c r="G250" s="5">
        <v>140000</v>
      </c>
    </row>
    <row r="251" spans="1:7" s="3" customFormat="1" ht="25.5">
      <c r="A251" s="25" t="s">
        <v>80</v>
      </c>
      <c r="B251" s="23" t="s">
        <v>77</v>
      </c>
      <c r="C251" s="23"/>
      <c r="D251" s="23"/>
      <c r="E251" s="23"/>
      <c r="F251" s="6">
        <f t="shared" ref="F251:G251" si="45">F252</f>
        <v>15698800</v>
      </c>
      <c r="G251" s="6">
        <f t="shared" si="45"/>
        <v>17273800</v>
      </c>
    </row>
    <row r="252" spans="1:7" s="2" customFormat="1" ht="13.5">
      <c r="A252" s="14" t="s">
        <v>177</v>
      </c>
      <c r="B252" s="7" t="s">
        <v>178</v>
      </c>
      <c r="C252" s="7"/>
      <c r="D252" s="7"/>
      <c r="E252" s="7"/>
      <c r="F252" s="5">
        <f t="shared" ref="F252:G253" si="46">F253</f>
        <v>15698800</v>
      </c>
      <c r="G252" s="5">
        <f t="shared" si="46"/>
        <v>17273800</v>
      </c>
    </row>
    <row r="253" spans="1:7" s="2" customFormat="1" ht="13.5">
      <c r="A253" s="14" t="s">
        <v>179</v>
      </c>
      <c r="B253" s="7" t="s">
        <v>84</v>
      </c>
      <c r="C253" s="7"/>
      <c r="D253" s="7"/>
      <c r="E253" s="7"/>
      <c r="F253" s="5">
        <f t="shared" si="46"/>
        <v>15698800</v>
      </c>
      <c r="G253" s="5">
        <f t="shared" si="46"/>
        <v>17273800</v>
      </c>
    </row>
    <row r="254" spans="1:7" s="2" customFormat="1" ht="25.5">
      <c r="A254" s="14" t="s">
        <v>361</v>
      </c>
      <c r="B254" s="7" t="s">
        <v>85</v>
      </c>
      <c r="C254" s="7" t="s">
        <v>44</v>
      </c>
      <c r="D254" s="7" t="s">
        <v>37</v>
      </c>
      <c r="E254" s="7" t="s">
        <v>51</v>
      </c>
      <c r="F254" s="5">
        <f>14898800+800000</f>
        <v>15698800</v>
      </c>
      <c r="G254" s="5">
        <f>16473800+800000</f>
        <v>17273800</v>
      </c>
    </row>
    <row r="255" spans="1:7" s="3" customFormat="1" ht="13.5">
      <c r="A255" s="30" t="s">
        <v>65</v>
      </c>
      <c r="B255" s="23" t="s">
        <v>66</v>
      </c>
      <c r="C255" s="23"/>
      <c r="D255" s="23"/>
      <c r="E255" s="23"/>
      <c r="F255" s="22">
        <f>F257+F256</f>
        <v>0</v>
      </c>
      <c r="G255" s="22">
        <f>G257+G256</f>
        <v>0</v>
      </c>
    </row>
    <row r="256" spans="1:7" s="2" customFormat="1" ht="29.25" customHeight="1">
      <c r="A256" s="35" t="s">
        <v>434</v>
      </c>
      <c r="B256" s="7" t="s">
        <v>153</v>
      </c>
      <c r="C256" s="7" t="s">
        <v>43</v>
      </c>
      <c r="D256" s="7" t="s">
        <v>39</v>
      </c>
      <c r="E256" s="7" t="s">
        <v>51</v>
      </c>
      <c r="F256" s="5">
        <v>0</v>
      </c>
      <c r="G256" s="5">
        <v>0</v>
      </c>
    </row>
    <row r="257" spans="1:7" s="3" customFormat="1" ht="38.25">
      <c r="A257" s="9" t="s">
        <v>432</v>
      </c>
      <c r="B257" s="7" t="s">
        <v>153</v>
      </c>
      <c r="C257" s="7" t="s">
        <v>47</v>
      </c>
      <c r="D257" s="7" t="s">
        <v>38</v>
      </c>
      <c r="E257" s="7" t="s">
        <v>0</v>
      </c>
      <c r="F257" s="5">
        <v>0</v>
      </c>
      <c r="G257" s="5">
        <v>0</v>
      </c>
    </row>
    <row r="258" spans="1:7" s="3" customFormat="1" ht="29.25" customHeight="1">
      <c r="A258" s="36" t="s">
        <v>108</v>
      </c>
      <c r="B258" s="23" t="s">
        <v>79</v>
      </c>
      <c r="C258" s="23"/>
      <c r="D258" s="23"/>
      <c r="E258" s="23"/>
      <c r="F258" s="6">
        <f t="shared" ref="F258:G258" si="47">F259</f>
        <v>30000</v>
      </c>
      <c r="G258" s="6">
        <f t="shared" si="47"/>
        <v>30000</v>
      </c>
    </row>
    <row r="259" spans="1:7" s="2" customFormat="1" ht="38.25">
      <c r="A259" s="9" t="s">
        <v>344</v>
      </c>
      <c r="B259" s="7" t="s">
        <v>127</v>
      </c>
      <c r="C259" s="7" t="s">
        <v>39</v>
      </c>
      <c r="D259" s="7" t="s">
        <v>44</v>
      </c>
      <c r="E259" s="7" t="s">
        <v>0</v>
      </c>
      <c r="F259" s="5">
        <v>30000</v>
      </c>
      <c r="G259" s="5">
        <v>30000</v>
      </c>
    </row>
    <row r="260" spans="1:7" s="3" customFormat="1" ht="13.5">
      <c r="A260" s="25" t="s">
        <v>3</v>
      </c>
      <c r="B260" s="23" t="s">
        <v>4</v>
      </c>
      <c r="C260" s="23"/>
      <c r="D260" s="23"/>
      <c r="E260" s="23"/>
      <c r="F260" s="6">
        <f>F261+F262+F263+F264+F265+F266+F267+F268+F269+F270+F271+F272+F273+F274+F275+F276+F277+F278+F279+F280+F281+F282+F283+F284+F285+F286+F287</f>
        <v>68574371</v>
      </c>
      <c r="G260" s="6">
        <f>G261+G262+G263+G264+G265+G266+G267+G268+G269+G270+G271+G272+G273+G274+G275+G276+G277+G278+G279+G280+G281+G282+G283+G284+G285+G286+G287</f>
        <v>70755595</v>
      </c>
    </row>
    <row r="261" spans="1:7" s="2" customFormat="1" ht="38.25">
      <c r="A261" s="14" t="s">
        <v>458</v>
      </c>
      <c r="B261" s="7" t="s">
        <v>115</v>
      </c>
      <c r="C261" s="7" t="s">
        <v>36</v>
      </c>
      <c r="D261" s="7" t="s">
        <v>6</v>
      </c>
      <c r="E261" s="7" t="s">
        <v>50</v>
      </c>
      <c r="F261" s="5">
        <v>984599</v>
      </c>
      <c r="G261" s="5">
        <v>984599</v>
      </c>
    </row>
    <row r="262" spans="1:7" s="2" customFormat="1" ht="25.5">
      <c r="A262" s="14" t="s">
        <v>459</v>
      </c>
      <c r="B262" s="7" t="s">
        <v>115</v>
      </c>
      <c r="C262" s="7" t="s">
        <v>36</v>
      </c>
      <c r="D262" s="7" t="s">
        <v>6</v>
      </c>
      <c r="E262" s="7" t="s">
        <v>51</v>
      </c>
      <c r="F262" s="5">
        <f t="shared" ref="F262:G262" si="48">1033800-F261</f>
        <v>49201</v>
      </c>
      <c r="G262" s="5">
        <f t="shared" si="48"/>
        <v>49201</v>
      </c>
    </row>
    <row r="263" spans="1:7" ht="13.5">
      <c r="A263" s="14" t="s">
        <v>469</v>
      </c>
      <c r="B263" s="7" t="s">
        <v>208</v>
      </c>
      <c r="C263" s="7" t="s">
        <v>36</v>
      </c>
      <c r="D263" s="7" t="s">
        <v>47</v>
      </c>
      <c r="E263" s="7" t="s">
        <v>52</v>
      </c>
      <c r="F263" s="5">
        <v>1000000</v>
      </c>
      <c r="G263" s="5">
        <v>1000000</v>
      </c>
    </row>
    <row r="264" spans="1:7" s="2" customFormat="1" ht="13.5">
      <c r="A264" s="14" t="s">
        <v>456</v>
      </c>
      <c r="B264" s="7" t="s">
        <v>99</v>
      </c>
      <c r="C264" s="7" t="s">
        <v>36</v>
      </c>
      <c r="D264" s="7" t="s">
        <v>48</v>
      </c>
      <c r="E264" s="7" t="s">
        <v>52</v>
      </c>
      <c r="F264" s="5">
        <v>0</v>
      </c>
      <c r="G264" s="5">
        <v>0</v>
      </c>
    </row>
    <row r="265" spans="1:7" s="2" customFormat="1" ht="42" customHeight="1">
      <c r="A265" s="14" t="s">
        <v>457</v>
      </c>
      <c r="B265" s="7" t="s">
        <v>114</v>
      </c>
      <c r="C265" s="7" t="s">
        <v>36</v>
      </c>
      <c r="D265" s="7" t="s">
        <v>38</v>
      </c>
      <c r="E265" s="7" t="s">
        <v>50</v>
      </c>
      <c r="F265" s="5">
        <v>1916424</v>
      </c>
      <c r="G265" s="5">
        <v>1916424</v>
      </c>
    </row>
    <row r="266" spans="1:7" s="2" customFormat="1" ht="54" customHeight="1">
      <c r="A266" s="14" t="s">
        <v>330</v>
      </c>
      <c r="B266" s="7" t="s">
        <v>112</v>
      </c>
      <c r="C266" s="7" t="s">
        <v>36</v>
      </c>
      <c r="D266" s="7" t="s">
        <v>37</v>
      </c>
      <c r="E266" s="7" t="s">
        <v>50</v>
      </c>
      <c r="F266" s="5">
        <v>4554234</v>
      </c>
      <c r="G266" s="5">
        <v>4554234</v>
      </c>
    </row>
    <row r="267" spans="1:7" s="2" customFormat="1" ht="38.25">
      <c r="A267" s="14" t="s">
        <v>373</v>
      </c>
      <c r="B267" s="7" t="s">
        <v>112</v>
      </c>
      <c r="C267" s="7" t="s">
        <v>36</v>
      </c>
      <c r="D267" s="7" t="s">
        <v>37</v>
      </c>
      <c r="E267" s="7" t="s">
        <v>51</v>
      </c>
      <c r="F267" s="5">
        <v>1373005</v>
      </c>
      <c r="G267" s="5">
        <v>1373005</v>
      </c>
    </row>
    <row r="268" spans="1:7" s="2" customFormat="1" ht="25.5">
      <c r="A268" s="14" t="s">
        <v>419</v>
      </c>
      <c r="B268" s="7" t="s">
        <v>112</v>
      </c>
      <c r="C268" s="7" t="s">
        <v>36</v>
      </c>
      <c r="D268" s="7" t="s">
        <v>37</v>
      </c>
      <c r="E268" s="7" t="s">
        <v>52</v>
      </c>
      <c r="F268" s="5">
        <v>12490</v>
      </c>
      <c r="G268" s="5">
        <v>12490</v>
      </c>
    </row>
    <row r="269" spans="1:7" s="2" customFormat="1" ht="57" customHeight="1">
      <c r="A269" s="14" t="s">
        <v>330</v>
      </c>
      <c r="B269" s="7" t="s">
        <v>112</v>
      </c>
      <c r="C269" s="7" t="s">
        <v>36</v>
      </c>
      <c r="D269" s="7" t="s">
        <v>39</v>
      </c>
      <c r="E269" s="7" t="s">
        <v>50</v>
      </c>
      <c r="F269" s="5">
        <v>28173370</v>
      </c>
      <c r="G269" s="5">
        <v>28173370</v>
      </c>
    </row>
    <row r="270" spans="1:7" s="2" customFormat="1" ht="38.25">
      <c r="A270" s="14" t="s">
        <v>373</v>
      </c>
      <c r="B270" s="7" t="s">
        <v>112</v>
      </c>
      <c r="C270" s="7" t="s">
        <v>36</v>
      </c>
      <c r="D270" s="7" t="s">
        <v>39</v>
      </c>
      <c r="E270" s="7" t="s">
        <v>51</v>
      </c>
      <c r="F270" s="5">
        <v>0</v>
      </c>
      <c r="G270" s="5">
        <v>779484.86</v>
      </c>
    </row>
    <row r="271" spans="1:7" s="2" customFormat="1" ht="25.5">
      <c r="A271" s="14" t="s">
        <v>419</v>
      </c>
      <c r="B271" s="7" t="s">
        <v>112</v>
      </c>
      <c r="C271" s="7" t="s">
        <v>36</v>
      </c>
      <c r="D271" s="7" t="s">
        <v>39</v>
      </c>
      <c r="E271" s="7" t="s">
        <v>52</v>
      </c>
      <c r="F271" s="5">
        <v>0</v>
      </c>
      <c r="G271" s="5">
        <v>0</v>
      </c>
    </row>
    <row r="272" spans="1:7" s="2" customFormat="1" ht="51">
      <c r="A272" s="14" t="s">
        <v>330</v>
      </c>
      <c r="B272" s="7" t="s">
        <v>112</v>
      </c>
      <c r="C272" s="7" t="s">
        <v>36</v>
      </c>
      <c r="D272" s="7" t="s">
        <v>40</v>
      </c>
      <c r="E272" s="7" t="s">
        <v>50</v>
      </c>
      <c r="F272" s="5">
        <v>1532821</v>
      </c>
      <c r="G272" s="5">
        <v>1532821</v>
      </c>
    </row>
    <row r="273" spans="1:7" s="2" customFormat="1" ht="38.25">
      <c r="A273" s="14" t="s">
        <v>373</v>
      </c>
      <c r="B273" s="7" t="s">
        <v>112</v>
      </c>
      <c r="C273" s="7" t="s">
        <v>36</v>
      </c>
      <c r="D273" s="7" t="s">
        <v>40</v>
      </c>
      <c r="E273" s="7" t="s">
        <v>51</v>
      </c>
      <c r="F273" s="5">
        <v>111980</v>
      </c>
      <c r="G273" s="5">
        <v>111980</v>
      </c>
    </row>
    <row r="274" spans="1:7" s="2" customFormat="1" ht="25.5">
      <c r="A274" s="14" t="s">
        <v>419</v>
      </c>
      <c r="B274" s="7" t="s">
        <v>112</v>
      </c>
      <c r="C274" s="7" t="s">
        <v>36</v>
      </c>
      <c r="D274" s="7" t="s">
        <v>40</v>
      </c>
      <c r="E274" s="7" t="s">
        <v>52</v>
      </c>
      <c r="F274" s="5">
        <v>10000</v>
      </c>
      <c r="G274" s="5">
        <v>10000</v>
      </c>
    </row>
    <row r="275" spans="1:7" s="2" customFormat="1" ht="38.25">
      <c r="A275" s="14" t="s">
        <v>455</v>
      </c>
      <c r="B275" s="7" t="s">
        <v>113</v>
      </c>
      <c r="C275" s="7" t="s">
        <v>36</v>
      </c>
      <c r="D275" s="7" t="s">
        <v>37</v>
      </c>
      <c r="E275" s="7" t="s">
        <v>50</v>
      </c>
      <c r="F275" s="5">
        <v>1441271</v>
      </c>
      <c r="G275" s="5">
        <v>1441271</v>
      </c>
    </row>
    <row r="276" spans="1:7" s="2" customFormat="1" ht="39" customHeight="1">
      <c r="A276" s="14" t="s">
        <v>468</v>
      </c>
      <c r="B276" s="7" t="s">
        <v>132</v>
      </c>
      <c r="C276" s="7" t="s">
        <v>36</v>
      </c>
      <c r="D276" s="7" t="s">
        <v>40</v>
      </c>
      <c r="E276" s="7" t="s">
        <v>50</v>
      </c>
      <c r="F276" s="5">
        <v>1010199</v>
      </c>
      <c r="G276" s="5">
        <v>1010199</v>
      </c>
    </row>
    <row r="277" spans="1:7" s="2" customFormat="1" ht="51">
      <c r="A277" s="14" t="s">
        <v>374</v>
      </c>
      <c r="B277" s="7" t="s">
        <v>258</v>
      </c>
      <c r="C277" s="7" t="s">
        <v>36</v>
      </c>
      <c r="D277" s="7" t="s">
        <v>48</v>
      </c>
      <c r="E277" s="7" t="s">
        <v>50</v>
      </c>
      <c r="F277" s="5">
        <f>6615573.84+77619.46</f>
        <v>6693193.2999999998</v>
      </c>
      <c r="G277" s="5">
        <f>6615573.84+2109763+180000</f>
        <v>8905336.8399999999</v>
      </c>
    </row>
    <row r="278" spans="1:7" s="2" customFormat="1" ht="38.25">
      <c r="A278" s="14" t="s">
        <v>335</v>
      </c>
      <c r="B278" s="7" t="s">
        <v>258</v>
      </c>
      <c r="C278" s="7" t="s">
        <v>36</v>
      </c>
      <c r="D278" s="7" t="s">
        <v>48</v>
      </c>
      <c r="E278" s="7" t="s">
        <v>51</v>
      </c>
      <c r="F278" s="5">
        <v>0</v>
      </c>
      <c r="G278" s="5">
        <v>0</v>
      </c>
    </row>
    <row r="279" spans="1:7" s="2" customFormat="1" ht="38.25">
      <c r="A279" s="14" t="s">
        <v>464</v>
      </c>
      <c r="B279" s="7" t="s">
        <v>258</v>
      </c>
      <c r="C279" s="7" t="s">
        <v>36</v>
      </c>
      <c r="D279" s="7" t="s">
        <v>48</v>
      </c>
      <c r="E279" s="7" t="s">
        <v>52</v>
      </c>
      <c r="F279" s="5">
        <v>0</v>
      </c>
      <c r="G279" s="5">
        <v>0</v>
      </c>
    </row>
    <row r="280" spans="1:7" s="2" customFormat="1" ht="38.25">
      <c r="A280" s="14" t="s">
        <v>463</v>
      </c>
      <c r="B280" s="7" t="s">
        <v>119</v>
      </c>
      <c r="C280" s="7" t="s">
        <v>36</v>
      </c>
      <c r="D280" s="7" t="s">
        <v>44</v>
      </c>
      <c r="E280" s="7" t="s">
        <v>51</v>
      </c>
      <c r="F280" s="5">
        <v>1700</v>
      </c>
      <c r="G280" s="5">
        <v>1500</v>
      </c>
    </row>
    <row r="281" spans="1:7" s="2" customFormat="1" ht="65.25" customHeight="1">
      <c r="A281" s="14" t="s">
        <v>466</v>
      </c>
      <c r="B281" s="7" t="s">
        <v>120</v>
      </c>
      <c r="C281" s="7" t="s">
        <v>37</v>
      </c>
      <c r="D281" s="7" t="s">
        <v>39</v>
      </c>
      <c r="E281" s="7" t="s">
        <v>50</v>
      </c>
      <c r="F281" s="5">
        <v>1884184</v>
      </c>
      <c r="G281" s="5">
        <v>1884184</v>
      </c>
    </row>
    <row r="282" spans="1:7" s="2" customFormat="1" ht="51">
      <c r="A282" s="14" t="s">
        <v>467</v>
      </c>
      <c r="B282" s="7" t="s">
        <v>120</v>
      </c>
      <c r="C282" s="7" t="s">
        <v>37</v>
      </c>
      <c r="D282" s="7" t="s">
        <v>39</v>
      </c>
      <c r="E282" s="7" t="s">
        <v>51</v>
      </c>
      <c r="F282" s="5">
        <v>37916</v>
      </c>
      <c r="G282" s="5">
        <v>133016</v>
      </c>
    </row>
    <row r="283" spans="1:7" s="2" customFormat="1" ht="38.25">
      <c r="A283" s="14" t="s">
        <v>473</v>
      </c>
      <c r="B283" s="7" t="s">
        <v>118</v>
      </c>
      <c r="C283" s="7" t="s">
        <v>36</v>
      </c>
      <c r="D283" s="7" t="s">
        <v>39</v>
      </c>
      <c r="E283" s="7" t="s">
        <v>50</v>
      </c>
      <c r="F283" s="5">
        <f>316600+16500</f>
        <v>333100</v>
      </c>
      <c r="G283" s="5">
        <f>316600+16500</f>
        <v>333100</v>
      </c>
    </row>
    <row r="284" spans="1:7" s="2" customFormat="1" ht="25.5">
      <c r="A284" s="14" t="s">
        <v>461</v>
      </c>
      <c r="B284" s="7" t="s">
        <v>118</v>
      </c>
      <c r="C284" s="7" t="s">
        <v>36</v>
      </c>
      <c r="D284" s="7" t="s">
        <v>39</v>
      </c>
      <c r="E284" s="7" t="s">
        <v>51</v>
      </c>
      <c r="F284" s="5">
        <v>63400</v>
      </c>
      <c r="G284" s="5">
        <v>63400</v>
      </c>
    </row>
    <row r="285" spans="1:7" s="2" customFormat="1" ht="59.25" customHeight="1">
      <c r="A285" s="14" t="s">
        <v>462</v>
      </c>
      <c r="B285" s="7" t="s">
        <v>117</v>
      </c>
      <c r="C285" s="7" t="s">
        <v>36</v>
      </c>
      <c r="D285" s="7" t="s">
        <v>39</v>
      </c>
      <c r="E285" s="7" t="s">
        <v>50</v>
      </c>
      <c r="F285" s="5">
        <f>105400+4700</f>
        <v>110100</v>
      </c>
      <c r="G285" s="5">
        <f>105400+4700</f>
        <v>110100</v>
      </c>
    </row>
    <row r="286" spans="1:7" s="2" customFormat="1" ht="76.5">
      <c r="A286" s="14" t="s">
        <v>465</v>
      </c>
      <c r="B286" s="7" t="s">
        <v>197</v>
      </c>
      <c r="C286" s="7" t="s">
        <v>36</v>
      </c>
      <c r="D286" s="7" t="s">
        <v>48</v>
      </c>
      <c r="E286" s="7" t="s">
        <v>52</v>
      </c>
      <c r="F286" s="5">
        <f>17183700+17183.7</f>
        <v>17200883.699999999</v>
      </c>
      <c r="G286" s="5">
        <f>16279300+16279.3</f>
        <v>16295579.300000001</v>
      </c>
    </row>
    <row r="287" spans="1:7" s="2" customFormat="1" ht="39" customHeight="1">
      <c r="A287" s="14" t="s">
        <v>460</v>
      </c>
      <c r="B287" s="7" t="s">
        <v>116</v>
      </c>
      <c r="C287" s="7" t="s">
        <v>36</v>
      </c>
      <c r="D287" s="7" t="s">
        <v>39</v>
      </c>
      <c r="E287" s="7" t="s">
        <v>51</v>
      </c>
      <c r="F287" s="5">
        <v>80300</v>
      </c>
      <c r="G287" s="5">
        <v>80300</v>
      </c>
    </row>
  </sheetData>
  <mergeCells count="3">
    <mergeCell ref="A3:E3"/>
    <mergeCell ref="A2:G2"/>
    <mergeCell ref="E1:G1"/>
  </mergeCells>
  <phoneticPr fontId="4" type="noConversion"/>
  <pageMargins left="0.78740157480314965" right="0.11811023622047245" top="0.39370078740157483" bottom="0.19685039370078741" header="0.11811023622047245" footer="0.11811023622047245"/>
  <pageSetup paperSize="9" scale="74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sd-upravdel</cp:lastModifiedBy>
  <cp:lastPrinted>2021-11-15T10:59:49Z</cp:lastPrinted>
  <dcterms:created xsi:type="dcterms:W3CDTF">2008-10-16T09:22:50Z</dcterms:created>
  <dcterms:modified xsi:type="dcterms:W3CDTF">2021-12-16T12:39:27Z</dcterms:modified>
</cp:coreProperties>
</file>